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  <sheet name="Sheet2" sheetId="2" r:id="rId2"/>
    <sheet name="Sheet3" sheetId="3" r:id="rId3"/>
  </sheets>
  <definedNames>
    <definedName name="CR">'Sheet1'!$B$5</definedName>
    <definedName name="NOP">'Sheet1'!$B$7</definedName>
    <definedName name="PAR">'Sheet1'!$B$9</definedName>
    <definedName name="PMT">'Sheet1'!$B$13</definedName>
    <definedName name="r.">'Sheet1'!$B$12</definedName>
    <definedName name="T">'Sheet1'!$B$8</definedName>
    <definedName name="y">'Sheet1'!$B$6</definedName>
  </definedNames>
  <calcPr fullCalcOnLoad="1"/>
</workbook>
</file>

<file path=xl/sharedStrings.xml><?xml version="1.0" encoding="utf-8"?>
<sst xmlns="http://schemas.openxmlformats.org/spreadsheetml/2006/main" count="28" uniqueCount="24">
  <si>
    <t xml:space="preserve">BOND DURATION </t>
  </si>
  <si>
    <t>Basics</t>
  </si>
  <si>
    <t>INPUTS</t>
  </si>
  <si>
    <t>Rate Convention: 1+ EAR, 0 = APR</t>
  </si>
  <si>
    <t>Annual Coupon Rate (CR)</t>
  </si>
  <si>
    <t>Yield to Maturity (Annualized, y)</t>
  </si>
  <si>
    <t>Number of Payments / Yeas (NOP)</t>
  </si>
  <si>
    <t>Number of Period to Maturity (T)</t>
  </si>
  <si>
    <t>Face Value (PAR)</t>
  </si>
  <si>
    <t>OUTPUTS</t>
  </si>
  <si>
    <t>Discount Rate / Period (r.)</t>
  </si>
  <si>
    <t>Coupon Paymet (PMT)</t>
  </si>
  <si>
    <t>Calculate Bond Duration using the Cash Flows</t>
  </si>
  <si>
    <t>Period</t>
  </si>
  <si>
    <t>Time (years)</t>
  </si>
  <si>
    <t>Cash Flows</t>
  </si>
  <si>
    <t>Present Value of Cash Flow</t>
  </si>
  <si>
    <t>Duration</t>
  </si>
  <si>
    <t>Modified Duration</t>
  </si>
  <si>
    <t>Calculate Bond Duration using the Formula</t>
  </si>
  <si>
    <t>Calculate Bond Duration using the Function (under APR)</t>
  </si>
  <si>
    <t>Weight</t>
  </si>
  <si>
    <t>Weight Time</t>
  </si>
  <si>
    <t>Total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</si>
</sst>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.0000000"/>
    <numFmt numFmtId="167" formatCode="0.00000000"/>
    <numFmt numFmtId="168" formatCode="0.00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6" fontId="0" fillId="0" borderId="0" xfId="0" applyNumberFormat="1" applyAlignment="1">
      <alignment/>
    </xf>
    <xf numFmtId="10" fontId="0" fillId="0" borderId="0" xfId="21" applyNumberFormat="1" applyAlignment="1">
      <alignment/>
    </xf>
    <xf numFmtId="165" fontId="0" fillId="0" borderId="0" xfId="0" applyNumberFormat="1" applyAlignment="1">
      <alignment/>
    </xf>
    <xf numFmtId="2" fontId="0" fillId="0" borderId="0" xfId="21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25" zoomScaleNormal="125" workbookViewId="0" topLeftCell="A1">
      <selection activeCell="E14" sqref="E14"/>
    </sheetView>
  </sheetViews>
  <sheetFormatPr defaultColWidth="9.140625" defaultRowHeight="12.75"/>
  <cols>
    <col min="1" max="1" width="31.140625" style="0" customWidth="1"/>
    <col min="2" max="2" width="9.28125" style="0" customWidth="1"/>
    <col min="12" max="12" width="9.421875" style="0" bestFit="1" customWidth="1"/>
  </cols>
  <sheetData>
    <row r="1" spans="1:5" ht="18">
      <c r="A1" s="3" t="s">
        <v>0</v>
      </c>
      <c r="B1" s="2" t="s">
        <v>1</v>
      </c>
      <c r="E1" s="2" t="str">
        <f>IF($B$4=1,"Effective Annual Rate","Annual Percentage Rate")</f>
        <v>Annual Percentage Rate</v>
      </c>
    </row>
    <row r="3" ht="12.75">
      <c r="A3" s="1" t="s">
        <v>2</v>
      </c>
    </row>
    <row r="4" spans="1:2" ht="12.75">
      <c r="A4" t="s">
        <v>3</v>
      </c>
      <c r="B4">
        <v>0</v>
      </c>
    </row>
    <row r="5" spans="1:2" ht="12.75">
      <c r="A5" t="s">
        <v>4</v>
      </c>
      <c r="B5" s="4">
        <v>0.07</v>
      </c>
    </row>
    <row r="6" spans="1:2" ht="12.75">
      <c r="A6" t="s">
        <v>5</v>
      </c>
      <c r="B6" s="4">
        <v>0.11</v>
      </c>
    </row>
    <row r="7" spans="1:2" ht="12.75">
      <c r="A7" t="s">
        <v>6</v>
      </c>
      <c r="B7">
        <v>2</v>
      </c>
    </row>
    <row r="8" spans="1:2" ht="12.75">
      <c r="A8" t="s">
        <v>7</v>
      </c>
      <c r="B8">
        <v>10</v>
      </c>
    </row>
    <row r="9" spans="1:2" ht="12.75">
      <c r="A9" t="s">
        <v>8</v>
      </c>
      <c r="B9" s="5">
        <v>1000</v>
      </c>
    </row>
    <row r="11" ht="12.75">
      <c r="A11" s="1" t="s">
        <v>9</v>
      </c>
    </row>
    <row r="12" spans="1:2" ht="12.75">
      <c r="A12" t="s">
        <v>10</v>
      </c>
      <c r="B12" s="6">
        <f>IF($B$4=1,((1+y)^(1/NOP))-1,y/NOP)</f>
        <v>0.055</v>
      </c>
    </row>
    <row r="13" spans="1:2" ht="12.75">
      <c r="A13" t="s">
        <v>11</v>
      </c>
      <c r="B13" s="7">
        <f>CR*PAR/NOP</f>
        <v>35</v>
      </c>
    </row>
    <row r="15" ht="12.75">
      <c r="A15" s="1" t="s">
        <v>12</v>
      </c>
    </row>
    <row r="16" spans="1:12" ht="12.75">
      <c r="A16" t="s">
        <v>13</v>
      </c>
      <c r="B16">
        <v>0</v>
      </c>
      <c r="C16">
        <v>1</v>
      </c>
      <c r="D16">
        <v>2</v>
      </c>
      <c r="E16">
        <v>3</v>
      </c>
      <c r="F16">
        <v>4</v>
      </c>
      <c r="G16">
        <v>5</v>
      </c>
      <c r="H16">
        <v>6</v>
      </c>
      <c r="I16">
        <v>7</v>
      </c>
      <c r="J16">
        <v>8</v>
      </c>
      <c r="K16">
        <v>9</v>
      </c>
      <c r="L16">
        <v>10</v>
      </c>
    </row>
    <row r="17" spans="1:13" ht="12.75">
      <c r="A17" t="s">
        <v>14</v>
      </c>
      <c r="B17">
        <f aca="true" t="shared" si="0" ref="B17:L17">+B16/NOP</f>
        <v>0</v>
      </c>
      <c r="C17">
        <f t="shared" si="0"/>
        <v>0.5</v>
      </c>
      <c r="D17">
        <f t="shared" si="0"/>
        <v>1</v>
      </c>
      <c r="E17">
        <f t="shared" si="0"/>
        <v>1.5</v>
      </c>
      <c r="F17">
        <f t="shared" si="0"/>
        <v>2</v>
      </c>
      <c r="G17">
        <f t="shared" si="0"/>
        <v>2.5</v>
      </c>
      <c r="H17">
        <f t="shared" si="0"/>
        <v>3</v>
      </c>
      <c r="I17">
        <f t="shared" si="0"/>
        <v>3.5</v>
      </c>
      <c r="J17">
        <f t="shared" si="0"/>
        <v>4</v>
      </c>
      <c r="K17">
        <f t="shared" si="0"/>
        <v>4.5</v>
      </c>
      <c r="L17">
        <f t="shared" si="0"/>
        <v>5</v>
      </c>
      <c r="M17" s="10" t="s">
        <v>23</v>
      </c>
    </row>
    <row r="18" spans="1:12" ht="12.75">
      <c r="A18" t="s">
        <v>15</v>
      </c>
      <c r="B18" s="7">
        <f aca="true" t="shared" si="1" ref="B18:L18">PMT</f>
        <v>35</v>
      </c>
      <c r="C18" s="7">
        <f t="shared" si="1"/>
        <v>35</v>
      </c>
      <c r="D18" s="7">
        <f t="shared" si="1"/>
        <v>35</v>
      </c>
      <c r="E18" s="7">
        <f t="shared" si="1"/>
        <v>35</v>
      </c>
      <c r="F18" s="7">
        <f t="shared" si="1"/>
        <v>35</v>
      </c>
      <c r="G18" s="7">
        <f t="shared" si="1"/>
        <v>35</v>
      </c>
      <c r="H18" s="7">
        <f t="shared" si="1"/>
        <v>35</v>
      </c>
      <c r="I18" s="7">
        <f t="shared" si="1"/>
        <v>35</v>
      </c>
      <c r="J18">
        <f t="shared" si="1"/>
        <v>35</v>
      </c>
      <c r="K18" s="7">
        <f t="shared" si="1"/>
        <v>35</v>
      </c>
      <c r="L18" s="7">
        <f>PMT+PAR</f>
        <v>1035</v>
      </c>
    </row>
    <row r="19" spans="1:13" ht="12.75">
      <c r="A19" t="s">
        <v>16</v>
      </c>
      <c r="C19" s="7">
        <f aca="true" t="shared" si="2" ref="C19:L19">+C18/((1+r.)^C16)</f>
        <v>33.17535545023697</v>
      </c>
      <c r="D19" s="7">
        <f t="shared" si="2"/>
        <v>31.445834549987648</v>
      </c>
      <c r="E19" s="7">
        <f t="shared" si="2"/>
        <v>29.806478246433795</v>
      </c>
      <c r="F19" s="7">
        <f t="shared" si="2"/>
        <v>28.252586015577055</v>
      </c>
      <c r="G19" s="7">
        <f t="shared" si="2"/>
        <v>26.77970238443323</v>
      </c>
      <c r="H19" s="7">
        <f t="shared" si="2"/>
        <v>25.38360415586088</v>
      </c>
      <c r="I19" s="7">
        <f t="shared" si="2"/>
        <v>24.0602882993942</v>
      </c>
      <c r="J19" s="7">
        <f t="shared" si="2"/>
        <v>22.805960473359434</v>
      </c>
      <c r="K19" s="7">
        <f t="shared" si="2"/>
        <v>21.61702414536439</v>
      </c>
      <c r="L19" s="7">
        <f>+L18/((1+r.)^L16)</f>
        <v>605.9206497075734</v>
      </c>
      <c r="M19" s="7">
        <f>SUM(C19:L19)</f>
        <v>849.2474834282209</v>
      </c>
    </row>
    <row r="20" spans="1:13" ht="12.75">
      <c r="A20" t="s">
        <v>21</v>
      </c>
      <c r="C20" s="6">
        <f>+C19/$M$19</f>
        <v>0.03906441419916316</v>
      </c>
      <c r="D20" s="6">
        <f>+D19/$M$19</f>
        <v>0.037027880757500624</v>
      </c>
      <c r="E20" s="6">
        <f>+E19/$M$19</f>
        <v>0.035097517305687796</v>
      </c>
      <c r="F20" s="6">
        <f>+F19/$M$19</f>
        <v>0.033267788915343884</v>
      </c>
      <c r="G20" s="6">
        <f>+G19/$M$19</f>
        <v>0.03153344920885676</v>
      </c>
      <c r="H20" s="6">
        <f>+H19/$M$19</f>
        <v>0.029889525316451906</v>
      </c>
      <c r="I20" s="6">
        <f>+I19/$M$19</f>
        <v>0.028331303617489964</v>
      </c>
      <c r="J20" s="6">
        <f>+J19/$M$19</f>
        <v>0.02685431622510897</v>
      </c>
      <c r="K20" s="6">
        <f>+K19/$M$19</f>
        <v>0.025454328175458736</v>
      </c>
      <c r="L20" s="6">
        <f>+L19/$M$19</f>
        <v>0.7134794762789383</v>
      </c>
      <c r="M20" s="6">
        <f>+M19/$M$19</f>
        <v>1</v>
      </c>
    </row>
    <row r="21" spans="1:13" ht="12.75">
      <c r="A21" t="s">
        <v>22</v>
      </c>
      <c r="C21" s="8">
        <f>+C20*C17</f>
        <v>0.01953220709958158</v>
      </c>
      <c r="D21" s="8">
        <f aca="true" t="shared" si="3" ref="D21:J21">+D20*D17</f>
        <v>0.037027880757500624</v>
      </c>
      <c r="E21" s="8">
        <f t="shared" si="3"/>
        <v>0.05264627595853169</v>
      </c>
      <c r="F21" s="8">
        <f t="shared" si="3"/>
        <v>0.06653557783068777</v>
      </c>
      <c r="G21" s="8">
        <f t="shared" si="3"/>
        <v>0.0788336230221419</v>
      </c>
      <c r="H21" s="8">
        <f t="shared" si="3"/>
        <v>0.08966857594935572</v>
      </c>
      <c r="I21" s="8">
        <f t="shared" si="3"/>
        <v>0.09915956266121487</v>
      </c>
      <c r="J21" s="8">
        <f t="shared" si="3"/>
        <v>0.10741726490043588</v>
      </c>
      <c r="K21" s="8">
        <f>+K20*K17</f>
        <v>0.11454447678956431</v>
      </c>
      <c r="L21" s="8">
        <f>+L20*L17</f>
        <v>3.5673973813946915</v>
      </c>
      <c r="M21" s="8">
        <f>SUM(C21:L21)</f>
        <v>4.232762826363706</v>
      </c>
    </row>
    <row r="22" spans="1:2" ht="12.75">
      <c r="A22" t="s">
        <v>17</v>
      </c>
      <c r="B22" s="9">
        <f>SUM(C21:L21)</f>
        <v>4.232762826363706</v>
      </c>
    </row>
    <row r="23" spans="1:2" ht="12.75">
      <c r="A23" t="s">
        <v>18</v>
      </c>
      <c r="B23" s="9">
        <f>+B22/(1+r.)</f>
        <v>4.012097465747589</v>
      </c>
    </row>
    <row r="25" ht="12.75">
      <c r="A25" s="1" t="s">
        <v>19</v>
      </c>
    </row>
    <row r="26" spans="1:2" ht="12.75">
      <c r="A26" t="s">
        <v>17</v>
      </c>
      <c r="B26" s="9">
        <f>(1+r.)/(r.*NOP)-(1+r.+T*(CR/NOP-r.))/(CR*((1+r.)^T-1)+r.*NOP)</f>
        <v>4.232762826363704</v>
      </c>
    </row>
    <row r="27" spans="1:2" ht="12.75">
      <c r="A27" t="s">
        <v>18</v>
      </c>
      <c r="B27" s="9">
        <f>+B26/(1+r.)</f>
        <v>4.012097465747587</v>
      </c>
    </row>
    <row r="29" ht="12.75">
      <c r="A29" s="1" t="s">
        <v>20</v>
      </c>
    </row>
    <row r="30" spans="1:2" ht="12.75">
      <c r="A30" t="s">
        <v>17</v>
      </c>
      <c r="B30" s="9">
        <f>IF($B$4=1,"",DURATION(DATE(2000,1,1),DATE(2000+T/NOP,1,1),CR,y,NOP))</f>
        <v>4.232762826363706</v>
      </c>
    </row>
    <row r="31" spans="1:2" ht="12.75">
      <c r="A31" t="s">
        <v>18</v>
      </c>
      <c r="B31" s="9">
        <f>IF($B$4=1,"",MDURATION(DATE(2000,1,1),DATE(2000+T/NOP,1,1),CR,y,NOP))</f>
        <v>4.012097465747589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Adler</dc:creator>
  <cp:keywords/>
  <dc:description/>
  <cp:lastModifiedBy>S170</cp:lastModifiedBy>
  <dcterms:created xsi:type="dcterms:W3CDTF">2008-05-02T03:37:21Z</dcterms:created>
  <dcterms:modified xsi:type="dcterms:W3CDTF">2008-05-05T09:10:16Z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