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8235" windowHeight="5895" activeTab="0"/>
  </bookViews>
  <sheets>
    <sheet name="Sheet1" sheetId="1" r:id="rId1"/>
    <sheet name="Sheet2" sheetId="2" r:id="rId2"/>
    <sheet name="Sheet3" sheetId="3" r:id="rId3"/>
  </sheets>
  <definedNames>
    <definedName name="CR">'Sheet1'!$B$5</definedName>
    <definedName name="NOP">'Sheet1'!$B$7</definedName>
    <definedName name="PAR">'Sheet1'!$B$9</definedName>
    <definedName name="PMT">'Sheet1'!$B$13</definedName>
    <definedName name="r.">'Sheet1'!$B$12</definedName>
    <definedName name="T">'Sheet1'!$B$8</definedName>
    <definedName name="y">'Sheet1'!$B$6</definedName>
  </definedNames>
  <calcPr fullCalcOnLoad="1"/>
</workbook>
</file>

<file path=xl/sharedStrings.xml><?xml version="1.0" encoding="utf-8"?>
<sst xmlns="http://schemas.openxmlformats.org/spreadsheetml/2006/main" count="23" uniqueCount="22">
  <si>
    <t>Basics</t>
  </si>
  <si>
    <t>INPUTS</t>
  </si>
  <si>
    <t>Rate Convention: 1+ EAR, 0 = APR</t>
  </si>
  <si>
    <t>Annual Coupon Rate (CR)</t>
  </si>
  <si>
    <t>Yield to Maturity (Annualized, y)</t>
  </si>
  <si>
    <t>Number of Payments / Yeas (NOP)</t>
  </si>
  <si>
    <t>Number of Period to Maturity (T)</t>
  </si>
  <si>
    <t>Face Value (PAR)</t>
  </si>
  <si>
    <t>OUTPUTS</t>
  </si>
  <si>
    <t>Discount Rate / Period (r.)</t>
  </si>
  <si>
    <t>Coupon Paymet (PMT)</t>
  </si>
  <si>
    <t>Calculate Bond Duration using the Cash Flows</t>
  </si>
  <si>
    <t>Period</t>
  </si>
  <si>
    <t>Time (years)</t>
  </si>
  <si>
    <t>Cash Flows</t>
  </si>
  <si>
    <t>Present Value of Cash Flow</t>
  </si>
  <si>
    <t>Weight</t>
  </si>
  <si>
    <t>Weight * (Time^2 + Time)</t>
  </si>
  <si>
    <t>Convexity</t>
  </si>
  <si>
    <t>Calculate Bond Convexity using the Formula</t>
  </si>
  <si>
    <t>Total</t>
  </si>
  <si>
    <t>BOND Convexity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</si>
</sst>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  <numFmt numFmtId="166" formatCode="0.00000"/>
    <numFmt numFmtId="167" formatCode="0.0000"/>
    <numFmt numFmtId="168" formatCode="0.000"/>
  </numFmts>
  <fonts count="5">
    <font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0" fontId="0" fillId="0" borderId="0" xfId="0" applyNumberFormat="1" applyAlignment="1">
      <alignment/>
    </xf>
    <xf numFmtId="6" fontId="0" fillId="0" borderId="0" xfId="0" applyNumberFormat="1" applyAlignment="1">
      <alignment/>
    </xf>
    <xf numFmtId="10" fontId="0" fillId="0" borderId="0" xfId="19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>
      <selection activeCell="B4" sqref="B4"/>
    </sheetView>
  </sheetViews>
  <sheetFormatPr defaultColWidth="9.140625" defaultRowHeight="12.75"/>
  <cols>
    <col min="1" max="1" width="32.7109375" style="0" customWidth="1"/>
  </cols>
  <sheetData>
    <row r="1" spans="1:4" ht="18">
      <c r="A1" s="1" t="s">
        <v>21</v>
      </c>
      <c r="B1" s="2" t="s">
        <v>0</v>
      </c>
      <c r="D1" s="2" t="str">
        <f>IF($B$4=1,"Effective Annual","Annual Percentage Rate")</f>
        <v>Annual Percentage Rate</v>
      </c>
    </row>
    <row r="3" ht="12.75">
      <c r="A3" s="3" t="s">
        <v>1</v>
      </c>
    </row>
    <row r="4" spans="1:2" ht="12.75">
      <c r="A4" t="s">
        <v>2</v>
      </c>
      <c r="B4">
        <v>0</v>
      </c>
    </row>
    <row r="5" spans="1:2" ht="12.75">
      <c r="A5" t="s">
        <v>3</v>
      </c>
      <c r="B5" s="4">
        <v>0.05</v>
      </c>
    </row>
    <row r="6" spans="1:2" ht="12.75">
      <c r="A6" t="s">
        <v>4</v>
      </c>
      <c r="B6" s="4">
        <v>0.09</v>
      </c>
    </row>
    <row r="7" spans="1:2" ht="12.75">
      <c r="A7" t="s">
        <v>5</v>
      </c>
      <c r="B7">
        <v>2</v>
      </c>
    </row>
    <row r="8" spans="1:2" ht="12.75">
      <c r="A8" t="s">
        <v>6</v>
      </c>
      <c r="B8">
        <v>8</v>
      </c>
    </row>
    <row r="9" spans="1:2" ht="12.75">
      <c r="A9" t="s">
        <v>7</v>
      </c>
      <c r="B9" s="5">
        <v>1000</v>
      </c>
    </row>
    <row r="11" ht="12.75">
      <c r="A11" s="3" t="s">
        <v>8</v>
      </c>
    </row>
    <row r="12" spans="1:2" ht="12.75">
      <c r="A12" t="s">
        <v>9</v>
      </c>
      <c r="B12" s="6">
        <f>IF($B$4=1,((1+y)^(1/NOP))-1,y/NOP)</f>
        <v>0.045</v>
      </c>
    </row>
    <row r="13" spans="1:2" ht="12.75">
      <c r="A13" t="s">
        <v>10</v>
      </c>
      <c r="B13" s="7">
        <f>CR*PAR/NOP</f>
        <v>25</v>
      </c>
    </row>
    <row r="15" ht="12.75">
      <c r="A15" s="3" t="s">
        <v>11</v>
      </c>
    </row>
    <row r="16" spans="1:10" ht="12.75">
      <c r="A16" t="s">
        <v>12</v>
      </c>
      <c r="B16">
        <v>0</v>
      </c>
      <c r="C16">
        <v>1</v>
      </c>
      <c r="D16">
        <v>2</v>
      </c>
      <c r="E16">
        <v>3</v>
      </c>
      <c r="F16">
        <v>4</v>
      </c>
      <c r="G16">
        <v>5</v>
      </c>
      <c r="H16">
        <v>6</v>
      </c>
      <c r="I16">
        <v>7</v>
      </c>
      <c r="J16">
        <v>8</v>
      </c>
    </row>
    <row r="17" spans="1:11" ht="12.75">
      <c r="A17" t="s">
        <v>13</v>
      </c>
      <c r="B17">
        <f>+B16/NOP</f>
        <v>0</v>
      </c>
      <c r="C17">
        <f>+C16/NOP</f>
        <v>0.5</v>
      </c>
      <c r="D17">
        <f>+D16/NOP</f>
        <v>1</v>
      </c>
      <c r="E17">
        <f>+E16/NOP</f>
        <v>1.5</v>
      </c>
      <c r="F17">
        <f>+F16/NOP</f>
        <v>2</v>
      </c>
      <c r="G17">
        <f>+G16/NOP</f>
        <v>2.5</v>
      </c>
      <c r="H17">
        <f>+H16/NOP</f>
        <v>3</v>
      </c>
      <c r="I17">
        <f>+I16/NOP</f>
        <v>3.5</v>
      </c>
      <c r="J17">
        <f>+J16/NOP</f>
        <v>4</v>
      </c>
      <c r="K17" s="8" t="s">
        <v>20</v>
      </c>
    </row>
    <row r="18" spans="1:10" ht="12.75">
      <c r="A18" t="s">
        <v>14</v>
      </c>
      <c r="B18" s="7">
        <f>PMT</f>
        <v>25</v>
      </c>
      <c r="C18" s="7">
        <f>PMT</f>
        <v>25</v>
      </c>
      <c r="D18" s="7">
        <f>PMT</f>
        <v>25</v>
      </c>
      <c r="E18" s="7">
        <f>PMT</f>
        <v>25</v>
      </c>
      <c r="F18" s="7">
        <f>PMT</f>
        <v>25</v>
      </c>
      <c r="G18" s="7">
        <f>PMT</f>
        <v>25</v>
      </c>
      <c r="H18" s="7">
        <f>PMT</f>
        <v>25</v>
      </c>
      <c r="I18" s="7">
        <f>PMT</f>
        <v>25</v>
      </c>
      <c r="J18" s="7">
        <f>PMT+PAR</f>
        <v>1025</v>
      </c>
    </row>
    <row r="19" spans="1:11" ht="12.75">
      <c r="A19" t="s">
        <v>15</v>
      </c>
      <c r="C19">
        <f>+C18/(1+r.)^C16</f>
        <v>23.923444976076556</v>
      </c>
      <c r="D19">
        <f>+D18/(1+r.)^D16</f>
        <v>22.893248780934506</v>
      </c>
      <c r="E19">
        <f>+E18/(1+r.)^E16</f>
        <v>21.907415101372735</v>
      </c>
      <c r="F19">
        <f>+F18/(1+r.)^F16</f>
        <v>20.964033589830372</v>
      </c>
      <c r="G19">
        <f>+G18/(1+r.)^G16</f>
        <v>20.061276162517103</v>
      </c>
      <c r="H19">
        <f>+H18/(1+r.)^H16</f>
        <v>19.19739345695417</v>
      </c>
      <c r="I19">
        <f>+I18/(1+r.)^I16</f>
        <v>18.370711442061406</v>
      </c>
      <c r="J19">
        <f>+J18/(1+r.)^J16</f>
        <v>720.7647551430792</v>
      </c>
      <c r="K19">
        <f>SUM(C19:J19)</f>
        <v>868.0822786528261</v>
      </c>
    </row>
    <row r="20" spans="1:11" ht="12.75">
      <c r="A20" t="s">
        <v>16</v>
      </c>
      <c r="C20" s="6">
        <f>+C19/$K$19</f>
        <v>0.027558960209628135</v>
      </c>
      <c r="D20" s="6">
        <f aca="true" t="shared" si="0" ref="D20:K20">+D19/$K$19</f>
        <v>0.026372210726916877</v>
      </c>
      <c r="E20" s="6">
        <f t="shared" si="0"/>
        <v>0.025236565288915675</v>
      </c>
      <c r="F20" s="6">
        <f t="shared" si="0"/>
        <v>0.02414982324298151</v>
      </c>
      <c r="G20" s="6">
        <f t="shared" si="0"/>
        <v>0.023109878701417716</v>
      </c>
      <c r="H20" s="6">
        <f t="shared" si="0"/>
        <v>0.022114716460686815</v>
      </c>
      <c r="I20" s="6">
        <f t="shared" si="0"/>
        <v>0.021162408096351018</v>
      </c>
      <c r="J20" s="6">
        <f t="shared" si="0"/>
        <v>0.8302954372731023</v>
      </c>
      <c r="K20" s="6">
        <f t="shared" si="0"/>
        <v>1</v>
      </c>
    </row>
    <row r="21" spans="1:11" ht="12.75">
      <c r="A21" t="s">
        <v>17</v>
      </c>
      <c r="C21" s="9">
        <f>+C20*(C17^2+C17)</f>
        <v>0.0206692201572211</v>
      </c>
      <c r="D21" s="9">
        <f aca="true" t="shared" si="1" ref="D21:K21">+D20*(D17^2+D17)</f>
        <v>0.052744421453833755</v>
      </c>
      <c r="E21" s="9">
        <f t="shared" si="1"/>
        <v>0.09463711983343379</v>
      </c>
      <c r="F21" s="9">
        <f t="shared" si="1"/>
        <v>0.14489893945788906</v>
      </c>
      <c r="G21" s="9">
        <f t="shared" si="1"/>
        <v>0.202211438637405</v>
      </c>
      <c r="H21" s="9">
        <f t="shared" si="1"/>
        <v>0.2653765975282418</v>
      </c>
      <c r="I21" s="9">
        <f t="shared" si="1"/>
        <v>0.3333079275175285</v>
      </c>
      <c r="J21" s="9">
        <f t="shared" si="1"/>
        <v>16.605908745462045</v>
      </c>
      <c r="K21" s="9">
        <f>SUM(C21:J21)</f>
        <v>17.7197544100476</v>
      </c>
    </row>
    <row r="22" spans="1:2" ht="12.75">
      <c r="A22" t="s">
        <v>18</v>
      </c>
      <c r="B22" s="9">
        <f>SUM(C21:J21)/(1+y/NOP)^2</f>
        <v>16.226509841851243</v>
      </c>
    </row>
    <row r="23" ht="12.75">
      <c r="B23" s="9"/>
    </row>
    <row r="24" spans="1:2" ht="12.75">
      <c r="A24" t="s">
        <v>19</v>
      </c>
      <c r="B24" s="9"/>
    </row>
    <row r="25" spans="1:2" ht="12.75">
      <c r="A25" t="s">
        <v>18</v>
      </c>
      <c r="B25" s="9">
        <f>((CR*((1+r.)^(1+T))*(r.*(NOP+1)+2)-CR*(r.^2*(NOP+T+1)*(T+1)+r.*(NOP+2*T+3)+2)+r.^3*NOP*T*(NOP+T))/(r.^2*NOP^2*(CR*((1+r.)^T)-CR+r.*NOP)))/((1+r.)^2)</f>
        <v>16.226509841851048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Adler</dc:creator>
  <cp:keywords/>
  <dc:description/>
  <cp:lastModifiedBy>Adler</cp:lastModifiedBy>
  <dcterms:created xsi:type="dcterms:W3CDTF">2008-05-02T04:23:20Z</dcterms:created>
  <dcterms:modified xsi:type="dcterms:W3CDTF">2008-05-02T09:28:09Z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