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755" activeTab="3"/>
  </bookViews>
  <sheets>
    <sheet name="Put" sheetId="1" r:id="rId1"/>
    <sheet name="CAll" sheetId="2" r:id="rId2"/>
    <sheet name="Two Step" sheetId="3" r:id="rId3"/>
    <sheet name="B-S Model" sheetId="4" r:id="rId4"/>
    <sheet name="5 step" sheetId="5" r:id="rId5"/>
  </sheets>
  <definedNames/>
  <calcPr fullCalcOnLoad="1"/>
</workbook>
</file>

<file path=xl/sharedStrings.xml><?xml version="1.0" encoding="utf-8"?>
<sst xmlns="http://schemas.openxmlformats.org/spreadsheetml/2006/main" count="83" uniqueCount="43">
  <si>
    <t>Volatility</t>
  </si>
  <si>
    <t>T</t>
  </si>
  <si>
    <t>u</t>
  </si>
  <si>
    <t>d</t>
  </si>
  <si>
    <t>p</t>
  </si>
  <si>
    <t>Price</t>
  </si>
  <si>
    <t>Call</t>
  </si>
  <si>
    <t>Delta</t>
  </si>
  <si>
    <t>r</t>
  </si>
  <si>
    <t>1 - p</t>
  </si>
  <si>
    <t>X</t>
  </si>
  <si>
    <t>Binom One Step</t>
  </si>
  <si>
    <t>e-r*t</t>
  </si>
  <si>
    <t>er*t</t>
  </si>
  <si>
    <t>Call &amp; Put Option by Using Black - Scholes Model</t>
  </si>
  <si>
    <t>Call Option Price =</t>
  </si>
  <si>
    <t>Current Price</t>
  </si>
  <si>
    <t>Alpha</t>
  </si>
  <si>
    <t>Strike Price</t>
  </si>
  <si>
    <t>a1</t>
  </si>
  <si>
    <t>Interest Rate</t>
  </si>
  <si>
    <t>a2</t>
  </si>
  <si>
    <t>Time</t>
  </si>
  <si>
    <t>a3</t>
  </si>
  <si>
    <t>a4</t>
  </si>
  <si>
    <t>d1</t>
  </si>
  <si>
    <t>a5</t>
  </si>
  <si>
    <t>d2</t>
  </si>
  <si>
    <t>k1</t>
  </si>
  <si>
    <t>N'(d1)</t>
  </si>
  <si>
    <t>k2</t>
  </si>
  <si>
    <t>N'(d2)</t>
  </si>
  <si>
    <t>1/Vphi</t>
  </si>
  <si>
    <t>Put Option Price =</t>
  </si>
  <si>
    <t>N(d1)</t>
  </si>
  <si>
    <t>N(d2)</t>
  </si>
  <si>
    <t>N(-d1)</t>
  </si>
  <si>
    <t>N(-d2)</t>
  </si>
  <si>
    <t>exp (r*T)</t>
  </si>
  <si>
    <t>Up</t>
  </si>
  <si>
    <t>Down</t>
  </si>
  <si>
    <t>exp(r*T)</t>
  </si>
  <si>
    <t>exp(-r*T)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</si>
</sst>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_)"/>
    <numFmt numFmtId="166" formatCode="General_)"/>
    <numFmt numFmtId="167" formatCode="0.0000"/>
    <numFmt numFmtId="168" formatCode="0.0%"/>
  </numFmts>
  <fonts count="26">
    <font>
      <sz val="12"/>
      <name val="Tms Rm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Tms Rmn"/>
      <family val="0"/>
    </font>
    <font>
      <sz val="12"/>
      <color indexed="48"/>
      <name val="Tms Rm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1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6" fillId="0" borderId="0" xfId="0" applyFont="1" applyAlignment="1">
      <alignment/>
    </xf>
    <xf numFmtId="166" fontId="7" fillId="0" borderId="0" xfId="0" applyFont="1" applyAlignment="1">
      <alignment/>
    </xf>
    <xf numFmtId="167" fontId="7" fillId="0" borderId="0" xfId="0" applyNumberFormat="1" applyFont="1" applyAlignment="1">
      <alignment/>
    </xf>
    <xf numFmtId="9" fontId="0" fillId="0" borderId="0" xfId="57" applyFont="1" applyAlignment="1">
      <alignment/>
    </xf>
    <xf numFmtId="9" fontId="7" fillId="0" borderId="0" xfId="57" applyFont="1" applyAlignment="1">
      <alignment/>
    </xf>
    <xf numFmtId="2" fontId="0" fillId="0" borderId="0" xfId="0" applyNumberFormat="1" applyAlignment="1">
      <alignment/>
    </xf>
    <xf numFmtId="166" fontId="9" fillId="0" borderId="0" xfId="0" applyFont="1" applyAlignment="1">
      <alignment/>
    </xf>
    <xf numFmtId="10" fontId="0" fillId="0" borderId="0" xfId="57" applyNumberFormat="1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142875</xdr:rowOff>
    </xdr:from>
    <xdr:to>
      <xdr:col>7</xdr:col>
      <xdr:colOff>819150</xdr:colOff>
      <xdr:row>12</xdr:row>
      <xdr:rowOff>76200</xdr:rowOff>
    </xdr:to>
    <xdr:sp>
      <xdr:nvSpPr>
        <xdr:cNvPr id="1" name="Straight Arrow Connector 2"/>
        <xdr:cNvSpPr>
          <a:spLocks/>
        </xdr:cNvSpPr>
      </xdr:nvSpPr>
      <xdr:spPr>
        <a:xfrm flipV="1">
          <a:off x="5238750" y="1743075"/>
          <a:ext cx="1647825" cy="714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</xdr:col>
      <xdr:colOff>819150</xdr:colOff>
      <xdr:row>12</xdr:row>
      <xdr:rowOff>85725</xdr:rowOff>
    </xdr:from>
    <xdr:to>
      <xdr:col>7</xdr:col>
      <xdr:colOff>819150</xdr:colOff>
      <xdr:row>16</xdr:row>
      <xdr:rowOff>104775</xdr:rowOff>
    </xdr:to>
    <xdr:sp>
      <xdr:nvSpPr>
        <xdr:cNvPr id="2" name="Straight Arrow Connector 4"/>
        <xdr:cNvSpPr>
          <a:spLocks/>
        </xdr:cNvSpPr>
      </xdr:nvSpPr>
      <xdr:spPr>
        <a:xfrm>
          <a:off x="5210175" y="2466975"/>
          <a:ext cx="1676400" cy="800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9</xdr:col>
      <xdr:colOff>47625</xdr:colOff>
      <xdr:row>3</xdr:row>
      <xdr:rowOff>123825</xdr:rowOff>
    </xdr:from>
    <xdr:to>
      <xdr:col>11</xdr:col>
      <xdr:colOff>771525</xdr:colOff>
      <xdr:row>8</xdr:row>
      <xdr:rowOff>76200</xdr:rowOff>
    </xdr:to>
    <xdr:sp>
      <xdr:nvSpPr>
        <xdr:cNvPr id="3" name="Straight Arrow Connector 6"/>
        <xdr:cNvSpPr>
          <a:spLocks/>
        </xdr:cNvSpPr>
      </xdr:nvSpPr>
      <xdr:spPr>
        <a:xfrm flipV="1">
          <a:off x="7791450" y="723900"/>
          <a:ext cx="2400300" cy="952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104775</xdr:rowOff>
    </xdr:from>
    <xdr:to>
      <xdr:col>11</xdr:col>
      <xdr:colOff>828675</xdr:colOff>
      <xdr:row>12</xdr:row>
      <xdr:rowOff>104775</xdr:rowOff>
    </xdr:to>
    <xdr:sp>
      <xdr:nvSpPr>
        <xdr:cNvPr id="4" name="Straight Arrow Connector 8"/>
        <xdr:cNvSpPr>
          <a:spLocks/>
        </xdr:cNvSpPr>
      </xdr:nvSpPr>
      <xdr:spPr>
        <a:xfrm>
          <a:off x="7753350" y="1704975"/>
          <a:ext cx="2495550" cy="781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9</xdr:col>
      <xdr:colOff>47625</xdr:colOff>
      <xdr:row>12</xdr:row>
      <xdr:rowOff>152400</xdr:rowOff>
    </xdr:from>
    <xdr:to>
      <xdr:col>11</xdr:col>
      <xdr:colOff>819150</xdr:colOff>
      <xdr:row>16</xdr:row>
      <xdr:rowOff>114300</xdr:rowOff>
    </xdr:to>
    <xdr:sp>
      <xdr:nvSpPr>
        <xdr:cNvPr id="5" name="Straight Arrow Connector 10"/>
        <xdr:cNvSpPr>
          <a:spLocks/>
        </xdr:cNvSpPr>
      </xdr:nvSpPr>
      <xdr:spPr>
        <a:xfrm flipV="1">
          <a:off x="7791450" y="2533650"/>
          <a:ext cx="2447925" cy="742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9</xdr:col>
      <xdr:colOff>85725</xdr:colOff>
      <xdr:row>16</xdr:row>
      <xdr:rowOff>171450</xdr:rowOff>
    </xdr:from>
    <xdr:to>
      <xdr:col>11</xdr:col>
      <xdr:colOff>800100</xdr:colOff>
      <xdr:row>21</xdr:row>
      <xdr:rowOff>85725</xdr:rowOff>
    </xdr:to>
    <xdr:sp>
      <xdr:nvSpPr>
        <xdr:cNvPr id="6" name="Straight Arrow Connector 12"/>
        <xdr:cNvSpPr>
          <a:spLocks/>
        </xdr:cNvSpPr>
      </xdr:nvSpPr>
      <xdr:spPr>
        <a:xfrm>
          <a:off x="7829550" y="3333750"/>
          <a:ext cx="2390775" cy="885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6</xdr:row>
      <xdr:rowOff>0</xdr:rowOff>
    </xdr:from>
    <xdr:to>
      <xdr:col>6</xdr:col>
      <xdr:colOff>504825</xdr:colOff>
      <xdr:row>9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3552825" y="1200150"/>
          <a:ext cx="21431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6</xdr:col>
      <xdr:colOff>561975</xdr:colOff>
      <xdr:row>12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571875" y="1885950"/>
          <a:ext cx="2181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28575</xdr:rowOff>
    </xdr:from>
    <xdr:to>
      <xdr:col>7</xdr:col>
      <xdr:colOff>409575</xdr:colOff>
      <xdr:row>10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3533775" y="1428750"/>
          <a:ext cx="2905125" cy="676275"/>
        </a:xfrm>
        <a:prstGeom prst="line">
          <a:avLst/>
        </a:prstGeom>
        <a:noFill/>
        <a:ln w="9525" cmpd="sng">
          <a:solidFill>
            <a:srgbClr val="FF0000"/>
          </a:solidFill>
          <a:prstDash val="dashDot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7</xdr:col>
      <xdr:colOff>400050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3524250" y="2095500"/>
          <a:ext cx="2905125" cy="895350"/>
        </a:xfrm>
        <a:prstGeom prst="line">
          <a:avLst/>
        </a:prstGeom>
        <a:noFill/>
        <a:ln w="9525" cmpd="sng">
          <a:solidFill>
            <a:srgbClr val="FF0000"/>
          </a:solidFill>
          <a:prstDash val="dashDot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7</xdr:col>
      <xdr:colOff>9525</xdr:colOff>
      <xdr:row>1</xdr:row>
      <xdr:rowOff>9525</xdr:rowOff>
    </xdr:from>
    <xdr:to>
      <xdr:col>10</xdr:col>
      <xdr:colOff>400050</xdr:colOff>
      <xdr:row>5</xdr:row>
      <xdr:rowOff>47625</xdr:rowOff>
    </xdr:to>
    <xdr:sp>
      <xdr:nvSpPr>
        <xdr:cNvPr id="5" name="Line 5"/>
        <xdr:cNvSpPr>
          <a:spLocks/>
        </xdr:cNvSpPr>
      </xdr:nvSpPr>
      <xdr:spPr>
        <a:xfrm flipV="1">
          <a:off x="6038850" y="209550"/>
          <a:ext cx="29051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66675</xdr:rowOff>
    </xdr:from>
    <xdr:to>
      <xdr:col>10</xdr:col>
      <xdr:colOff>476250</xdr:colOff>
      <xdr:row>17</xdr:row>
      <xdr:rowOff>180975</xdr:rowOff>
    </xdr:to>
    <xdr:sp>
      <xdr:nvSpPr>
        <xdr:cNvPr id="6" name="Line 6"/>
        <xdr:cNvSpPr>
          <a:spLocks/>
        </xdr:cNvSpPr>
      </xdr:nvSpPr>
      <xdr:spPr>
        <a:xfrm>
          <a:off x="6076950" y="2667000"/>
          <a:ext cx="29432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6</xdr:col>
      <xdr:colOff>790575</xdr:colOff>
      <xdr:row>10</xdr:row>
      <xdr:rowOff>0</xdr:rowOff>
    </xdr:from>
    <xdr:to>
      <xdr:col>10</xdr:col>
      <xdr:colOff>409575</xdr:colOff>
      <xdr:row>13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5981700" y="2000250"/>
          <a:ext cx="2971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114300</xdr:rowOff>
    </xdr:from>
    <xdr:to>
      <xdr:col>10</xdr:col>
      <xdr:colOff>419100</xdr:colOff>
      <xdr:row>8</xdr:row>
      <xdr:rowOff>180975</xdr:rowOff>
    </xdr:to>
    <xdr:sp>
      <xdr:nvSpPr>
        <xdr:cNvPr id="8" name="Line 8"/>
        <xdr:cNvSpPr>
          <a:spLocks/>
        </xdr:cNvSpPr>
      </xdr:nvSpPr>
      <xdr:spPr>
        <a:xfrm>
          <a:off x="6029325" y="1114425"/>
          <a:ext cx="29337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10</xdr:row>
      <xdr:rowOff>171450</xdr:rowOff>
    </xdr:from>
    <xdr:to>
      <xdr:col>5</xdr:col>
      <xdr:colOff>171450</xdr:colOff>
      <xdr:row>13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2562225" y="2162175"/>
          <a:ext cx="18002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5</xdr:col>
      <xdr:colOff>161925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2924175"/>
          <a:ext cx="18383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180975</xdr:rowOff>
    </xdr:from>
    <xdr:to>
      <xdr:col>8</xdr:col>
      <xdr:colOff>304800</xdr:colOff>
      <xdr:row>10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029200" y="1371600"/>
          <a:ext cx="19812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104775</xdr:rowOff>
    </xdr:from>
    <xdr:to>
      <xdr:col>8</xdr:col>
      <xdr:colOff>228600</xdr:colOff>
      <xdr:row>14</xdr:row>
      <xdr:rowOff>9525</xdr:rowOff>
    </xdr:to>
    <xdr:sp>
      <xdr:nvSpPr>
        <xdr:cNvPr id="4" name="Line 6"/>
        <xdr:cNvSpPr>
          <a:spLocks/>
        </xdr:cNvSpPr>
      </xdr:nvSpPr>
      <xdr:spPr>
        <a:xfrm>
          <a:off x="5048250" y="2095500"/>
          <a:ext cx="1885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8</xdr:col>
      <xdr:colOff>171450</xdr:colOff>
      <xdr:row>18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5038725" y="2971800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95250</xdr:rowOff>
    </xdr:from>
    <xdr:to>
      <xdr:col>8</xdr:col>
      <xdr:colOff>57150</xdr:colOff>
      <xdr:row>21</xdr:row>
      <xdr:rowOff>133350</xdr:rowOff>
    </xdr:to>
    <xdr:sp>
      <xdr:nvSpPr>
        <xdr:cNvPr id="6" name="Line 8"/>
        <xdr:cNvSpPr>
          <a:spLocks/>
        </xdr:cNvSpPr>
      </xdr:nvSpPr>
      <xdr:spPr>
        <a:xfrm>
          <a:off x="5029200" y="3657600"/>
          <a:ext cx="17335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8</xdr:col>
      <xdr:colOff>819150</xdr:colOff>
      <xdr:row>2</xdr:row>
      <xdr:rowOff>180975</xdr:rowOff>
    </xdr:from>
    <xdr:to>
      <xdr:col>11</xdr:col>
      <xdr:colOff>352425</xdr:colOff>
      <xdr:row>6</xdr:row>
      <xdr:rowOff>38100</xdr:rowOff>
    </xdr:to>
    <xdr:sp>
      <xdr:nvSpPr>
        <xdr:cNvPr id="7" name="Line 9"/>
        <xdr:cNvSpPr>
          <a:spLocks/>
        </xdr:cNvSpPr>
      </xdr:nvSpPr>
      <xdr:spPr>
        <a:xfrm flipV="1">
          <a:off x="7524750" y="571500"/>
          <a:ext cx="20478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9</xdr:col>
      <xdr:colOff>95250</xdr:colOff>
      <xdr:row>6</xdr:row>
      <xdr:rowOff>114300</xdr:rowOff>
    </xdr:from>
    <xdr:to>
      <xdr:col>11</xdr:col>
      <xdr:colOff>419100</xdr:colOff>
      <xdr:row>8</xdr:row>
      <xdr:rowOff>190500</xdr:rowOff>
    </xdr:to>
    <xdr:sp>
      <xdr:nvSpPr>
        <xdr:cNvPr id="8" name="Line 10"/>
        <xdr:cNvSpPr>
          <a:spLocks/>
        </xdr:cNvSpPr>
      </xdr:nvSpPr>
      <xdr:spPr>
        <a:xfrm>
          <a:off x="7639050" y="1304925"/>
          <a:ext cx="2000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9</xdr:col>
      <xdr:colOff>9525</xdr:colOff>
      <xdr:row>9</xdr:row>
      <xdr:rowOff>190500</xdr:rowOff>
    </xdr:from>
    <xdr:to>
      <xdr:col>11</xdr:col>
      <xdr:colOff>333375</xdr:colOff>
      <xdr:row>13</xdr:row>
      <xdr:rowOff>171450</xdr:rowOff>
    </xdr:to>
    <xdr:sp>
      <xdr:nvSpPr>
        <xdr:cNvPr id="9" name="Line 11"/>
        <xdr:cNvSpPr>
          <a:spLocks/>
        </xdr:cNvSpPr>
      </xdr:nvSpPr>
      <xdr:spPr>
        <a:xfrm flipV="1">
          <a:off x="7553325" y="1981200"/>
          <a:ext cx="20002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9525</xdr:rowOff>
    </xdr:from>
    <xdr:to>
      <xdr:col>11</xdr:col>
      <xdr:colOff>304800</xdr:colOff>
      <xdr:row>17</xdr:row>
      <xdr:rowOff>180975</xdr:rowOff>
    </xdr:to>
    <xdr:sp>
      <xdr:nvSpPr>
        <xdr:cNvPr id="10" name="Line 12"/>
        <xdr:cNvSpPr>
          <a:spLocks/>
        </xdr:cNvSpPr>
      </xdr:nvSpPr>
      <xdr:spPr>
        <a:xfrm>
          <a:off x="7543800" y="2981325"/>
          <a:ext cx="19812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133350</xdr:rowOff>
    </xdr:from>
    <xdr:to>
      <xdr:col>11</xdr:col>
      <xdr:colOff>247650</xdr:colOff>
      <xdr:row>22</xdr:row>
      <xdr:rowOff>19050</xdr:rowOff>
    </xdr:to>
    <xdr:sp>
      <xdr:nvSpPr>
        <xdr:cNvPr id="11" name="Line 13"/>
        <xdr:cNvSpPr>
          <a:spLocks/>
        </xdr:cNvSpPr>
      </xdr:nvSpPr>
      <xdr:spPr>
        <a:xfrm flipV="1">
          <a:off x="7553325" y="3695700"/>
          <a:ext cx="19145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9</xdr:col>
      <xdr:colOff>66675</xdr:colOff>
      <xdr:row>22</xdr:row>
      <xdr:rowOff>57150</xdr:rowOff>
    </xdr:from>
    <xdr:to>
      <xdr:col>11</xdr:col>
      <xdr:colOff>247650</xdr:colOff>
      <xdr:row>26</xdr:row>
      <xdr:rowOff>171450</xdr:rowOff>
    </xdr:to>
    <xdr:sp>
      <xdr:nvSpPr>
        <xdr:cNvPr id="12" name="Line 14"/>
        <xdr:cNvSpPr>
          <a:spLocks/>
        </xdr:cNvSpPr>
      </xdr:nvSpPr>
      <xdr:spPr>
        <a:xfrm>
          <a:off x="7610475" y="4400550"/>
          <a:ext cx="18573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15</xdr:row>
      <xdr:rowOff>0</xdr:rowOff>
    </xdr:from>
    <xdr:to>
      <xdr:col>17</xdr:col>
      <xdr:colOff>9525</xdr:colOff>
      <xdr:row>17</xdr:row>
      <xdr:rowOff>85725</xdr:rowOff>
    </xdr:to>
    <xdr:sp>
      <xdr:nvSpPr>
        <xdr:cNvPr id="1" name="Straight Arrow Connector 2"/>
        <xdr:cNvSpPr>
          <a:spLocks/>
        </xdr:cNvSpPr>
      </xdr:nvSpPr>
      <xdr:spPr>
        <a:xfrm flipV="1">
          <a:off x="12753975" y="2952750"/>
          <a:ext cx="1676400" cy="476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66675</xdr:rowOff>
    </xdr:from>
    <xdr:to>
      <xdr:col>16</xdr:col>
      <xdr:colOff>828675</xdr:colOff>
      <xdr:row>20</xdr:row>
      <xdr:rowOff>76200</xdr:rowOff>
    </xdr:to>
    <xdr:sp>
      <xdr:nvSpPr>
        <xdr:cNvPr id="2" name="Straight Arrow Connector 4"/>
        <xdr:cNvSpPr>
          <a:spLocks/>
        </xdr:cNvSpPr>
      </xdr:nvSpPr>
      <xdr:spPr>
        <a:xfrm>
          <a:off x="12763500" y="3409950"/>
          <a:ext cx="1647825" cy="600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171450</xdr:rowOff>
    </xdr:from>
    <xdr:to>
      <xdr:col>16</xdr:col>
      <xdr:colOff>752475</xdr:colOff>
      <xdr:row>23</xdr:row>
      <xdr:rowOff>123825</xdr:rowOff>
    </xdr:to>
    <xdr:sp>
      <xdr:nvSpPr>
        <xdr:cNvPr id="3" name="Straight Arrow Connector 6"/>
        <xdr:cNvSpPr>
          <a:spLocks/>
        </xdr:cNvSpPr>
      </xdr:nvSpPr>
      <xdr:spPr>
        <a:xfrm flipV="1">
          <a:off x="12744450" y="4105275"/>
          <a:ext cx="1590675" cy="542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15</xdr:col>
      <xdr:colOff>47625</xdr:colOff>
      <xdr:row>23</xdr:row>
      <xdr:rowOff>161925</xdr:rowOff>
    </xdr:from>
    <xdr:to>
      <xdr:col>17</xdr:col>
      <xdr:colOff>0</xdr:colOff>
      <xdr:row>26</xdr:row>
      <xdr:rowOff>95250</xdr:rowOff>
    </xdr:to>
    <xdr:sp>
      <xdr:nvSpPr>
        <xdr:cNvPr id="4" name="Straight Arrow Connector 8"/>
        <xdr:cNvSpPr>
          <a:spLocks/>
        </xdr:cNvSpPr>
      </xdr:nvSpPr>
      <xdr:spPr>
        <a:xfrm>
          <a:off x="12792075" y="4686300"/>
          <a:ext cx="1628775" cy="514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15</xdr:col>
      <xdr:colOff>19050</xdr:colOff>
      <xdr:row>26</xdr:row>
      <xdr:rowOff>171450</xdr:rowOff>
    </xdr:from>
    <xdr:to>
      <xdr:col>17</xdr:col>
      <xdr:colOff>9525</xdr:colOff>
      <xdr:row>29</xdr:row>
      <xdr:rowOff>123825</xdr:rowOff>
    </xdr:to>
    <xdr:sp>
      <xdr:nvSpPr>
        <xdr:cNvPr id="5" name="Straight Arrow Connector 10"/>
        <xdr:cNvSpPr>
          <a:spLocks/>
        </xdr:cNvSpPr>
      </xdr:nvSpPr>
      <xdr:spPr>
        <a:xfrm flipV="1">
          <a:off x="12763500" y="5276850"/>
          <a:ext cx="1666875" cy="542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104775</xdr:rowOff>
    </xdr:from>
    <xdr:to>
      <xdr:col>16</xdr:col>
      <xdr:colOff>828675</xdr:colOff>
      <xdr:row>31</xdr:row>
      <xdr:rowOff>180975</xdr:rowOff>
    </xdr:to>
    <xdr:sp>
      <xdr:nvSpPr>
        <xdr:cNvPr id="6" name="Straight Arrow Connector 12"/>
        <xdr:cNvSpPr>
          <a:spLocks/>
        </xdr:cNvSpPr>
      </xdr:nvSpPr>
      <xdr:spPr>
        <a:xfrm>
          <a:off x="12744450" y="5800725"/>
          <a:ext cx="1666875" cy="466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15</xdr:col>
      <xdr:colOff>19050</xdr:colOff>
      <xdr:row>32</xdr:row>
      <xdr:rowOff>123825</xdr:rowOff>
    </xdr:from>
    <xdr:to>
      <xdr:col>16</xdr:col>
      <xdr:colOff>819150</xdr:colOff>
      <xdr:row>35</xdr:row>
      <xdr:rowOff>85725</xdr:rowOff>
    </xdr:to>
    <xdr:sp>
      <xdr:nvSpPr>
        <xdr:cNvPr id="7" name="Straight Arrow Connector 14"/>
        <xdr:cNvSpPr>
          <a:spLocks/>
        </xdr:cNvSpPr>
      </xdr:nvSpPr>
      <xdr:spPr>
        <a:xfrm flipV="1">
          <a:off x="12763500" y="6400800"/>
          <a:ext cx="1638300" cy="552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15</xdr:col>
      <xdr:colOff>9525</xdr:colOff>
      <xdr:row>35</xdr:row>
      <xdr:rowOff>114300</xdr:rowOff>
    </xdr:from>
    <xdr:to>
      <xdr:col>17</xdr:col>
      <xdr:colOff>19050</xdr:colOff>
      <xdr:row>37</xdr:row>
      <xdr:rowOff>142875</xdr:rowOff>
    </xdr:to>
    <xdr:sp>
      <xdr:nvSpPr>
        <xdr:cNvPr id="8" name="Straight Arrow Connector 16"/>
        <xdr:cNvSpPr>
          <a:spLocks/>
        </xdr:cNvSpPr>
      </xdr:nvSpPr>
      <xdr:spPr>
        <a:xfrm>
          <a:off x="12753975" y="6981825"/>
          <a:ext cx="16859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85725</xdr:rowOff>
    </xdr:from>
    <xdr:to>
      <xdr:col>17</xdr:col>
      <xdr:colOff>9525</xdr:colOff>
      <xdr:row>41</xdr:row>
      <xdr:rowOff>123825</xdr:rowOff>
    </xdr:to>
    <xdr:sp>
      <xdr:nvSpPr>
        <xdr:cNvPr id="9" name="Straight Arrow Connector 18"/>
        <xdr:cNvSpPr>
          <a:spLocks/>
        </xdr:cNvSpPr>
      </xdr:nvSpPr>
      <xdr:spPr>
        <a:xfrm flipV="1">
          <a:off x="12744450" y="7534275"/>
          <a:ext cx="1685925" cy="628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14</xdr:col>
      <xdr:colOff>828675</xdr:colOff>
      <xdr:row>41</xdr:row>
      <xdr:rowOff>114300</xdr:rowOff>
    </xdr:from>
    <xdr:to>
      <xdr:col>16</xdr:col>
      <xdr:colOff>828675</xdr:colOff>
      <xdr:row>44</xdr:row>
      <xdr:rowOff>57150</xdr:rowOff>
    </xdr:to>
    <xdr:sp>
      <xdr:nvSpPr>
        <xdr:cNvPr id="10" name="Straight Arrow Connector 20"/>
        <xdr:cNvSpPr>
          <a:spLocks/>
        </xdr:cNvSpPr>
      </xdr:nvSpPr>
      <xdr:spPr>
        <a:xfrm>
          <a:off x="12734925" y="8153400"/>
          <a:ext cx="1676400" cy="523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11</xdr:col>
      <xdr:colOff>800100</xdr:colOff>
      <xdr:row>38</xdr:row>
      <xdr:rowOff>123825</xdr:rowOff>
    </xdr:from>
    <xdr:to>
      <xdr:col>14</xdr:col>
      <xdr:colOff>0</xdr:colOff>
      <xdr:row>41</xdr:row>
      <xdr:rowOff>85725</xdr:rowOff>
    </xdr:to>
    <xdr:sp>
      <xdr:nvSpPr>
        <xdr:cNvPr id="11" name="Straight Arrow Connector 22"/>
        <xdr:cNvSpPr>
          <a:spLocks/>
        </xdr:cNvSpPr>
      </xdr:nvSpPr>
      <xdr:spPr>
        <a:xfrm>
          <a:off x="10191750" y="7572375"/>
          <a:ext cx="1714500" cy="552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142875</xdr:rowOff>
    </xdr:from>
    <xdr:to>
      <xdr:col>13</xdr:col>
      <xdr:colOff>828675</xdr:colOff>
      <xdr:row>38</xdr:row>
      <xdr:rowOff>104775</xdr:rowOff>
    </xdr:to>
    <xdr:sp>
      <xdr:nvSpPr>
        <xdr:cNvPr id="12" name="Straight Arrow Connector 24"/>
        <xdr:cNvSpPr>
          <a:spLocks/>
        </xdr:cNvSpPr>
      </xdr:nvSpPr>
      <xdr:spPr>
        <a:xfrm flipV="1">
          <a:off x="10229850" y="7010400"/>
          <a:ext cx="1666875" cy="542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11</xdr:col>
      <xdr:colOff>819150</xdr:colOff>
      <xdr:row>32</xdr:row>
      <xdr:rowOff>85725</xdr:rowOff>
    </xdr:from>
    <xdr:to>
      <xdr:col>13</xdr:col>
      <xdr:colOff>771525</xdr:colOff>
      <xdr:row>35</xdr:row>
      <xdr:rowOff>104775</xdr:rowOff>
    </xdr:to>
    <xdr:sp>
      <xdr:nvSpPr>
        <xdr:cNvPr id="13" name="Straight Arrow Connector 26"/>
        <xdr:cNvSpPr>
          <a:spLocks/>
        </xdr:cNvSpPr>
      </xdr:nvSpPr>
      <xdr:spPr>
        <a:xfrm>
          <a:off x="10210800" y="6362700"/>
          <a:ext cx="1628775" cy="609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11</xdr:col>
      <xdr:colOff>781050</xdr:colOff>
      <xdr:row>29</xdr:row>
      <xdr:rowOff>142875</xdr:rowOff>
    </xdr:from>
    <xdr:to>
      <xdr:col>14</xdr:col>
      <xdr:colOff>0</xdr:colOff>
      <xdr:row>32</xdr:row>
      <xdr:rowOff>95250</xdr:rowOff>
    </xdr:to>
    <xdr:sp>
      <xdr:nvSpPr>
        <xdr:cNvPr id="14" name="Straight Arrow Connector 28"/>
        <xdr:cNvSpPr>
          <a:spLocks/>
        </xdr:cNvSpPr>
      </xdr:nvSpPr>
      <xdr:spPr>
        <a:xfrm flipV="1">
          <a:off x="10172700" y="5838825"/>
          <a:ext cx="1733550" cy="533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11</xdr:col>
      <xdr:colOff>781050</xdr:colOff>
      <xdr:row>17</xdr:row>
      <xdr:rowOff>95250</xdr:rowOff>
    </xdr:from>
    <xdr:to>
      <xdr:col>13</xdr:col>
      <xdr:colOff>800100</xdr:colOff>
      <xdr:row>20</xdr:row>
      <xdr:rowOff>76200</xdr:rowOff>
    </xdr:to>
    <xdr:sp>
      <xdr:nvSpPr>
        <xdr:cNvPr id="15" name="Straight Arrow Connector 30"/>
        <xdr:cNvSpPr>
          <a:spLocks/>
        </xdr:cNvSpPr>
      </xdr:nvSpPr>
      <xdr:spPr>
        <a:xfrm flipV="1">
          <a:off x="10172700" y="3438525"/>
          <a:ext cx="1695450" cy="571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123825</xdr:rowOff>
    </xdr:from>
    <xdr:to>
      <xdr:col>14</xdr:col>
      <xdr:colOff>9525</xdr:colOff>
      <xdr:row>23</xdr:row>
      <xdr:rowOff>114300</xdr:rowOff>
    </xdr:to>
    <xdr:sp>
      <xdr:nvSpPr>
        <xdr:cNvPr id="16" name="Straight Arrow Connector 32"/>
        <xdr:cNvSpPr>
          <a:spLocks/>
        </xdr:cNvSpPr>
      </xdr:nvSpPr>
      <xdr:spPr>
        <a:xfrm>
          <a:off x="10229850" y="4057650"/>
          <a:ext cx="1685925" cy="581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11</xdr:col>
      <xdr:colOff>819150</xdr:colOff>
      <xdr:row>23</xdr:row>
      <xdr:rowOff>133350</xdr:rowOff>
    </xdr:from>
    <xdr:to>
      <xdr:col>13</xdr:col>
      <xdr:colOff>828675</xdr:colOff>
      <xdr:row>26</xdr:row>
      <xdr:rowOff>133350</xdr:rowOff>
    </xdr:to>
    <xdr:sp>
      <xdr:nvSpPr>
        <xdr:cNvPr id="17" name="Straight Arrow Connector 34"/>
        <xdr:cNvSpPr>
          <a:spLocks/>
        </xdr:cNvSpPr>
      </xdr:nvSpPr>
      <xdr:spPr>
        <a:xfrm flipV="1">
          <a:off x="10210800" y="4657725"/>
          <a:ext cx="1685925" cy="581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9</xdr:col>
      <xdr:colOff>19050</xdr:colOff>
      <xdr:row>20</xdr:row>
      <xdr:rowOff>152400</xdr:rowOff>
    </xdr:from>
    <xdr:to>
      <xdr:col>10</xdr:col>
      <xdr:colOff>828675</xdr:colOff>
      <xdr:row>23</xdr:row>
      <xdr:rowOff>114300</xdr:rowOff>
    </xdr:to>
    <xdr:sp>
      <xdr:nvSpPr>
        <xdr:cNvPr id="18" name="Straight Arrow Connector 36"/>
        <xdr:cNvSpPr>
          <a:spLocks/>
        </xdr:cNvSpPr>
      </xdr:nvSpPr>
      <xdr:spPr>
        <a:xfrm flipV="1">
          <a:off x="7734300" y="4086225"/>
          <a:ext cx="1647825" cy="552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9</xdr:col>
      <xdr:colOff>38100</xdr:colOff>
      <xdr:row>23</xdr:row>
      <xdr:rowOff>133350</xdr:rowOff>
    </xdr:from>
    <xdr:to>
      <xdr:col>10</xdr:col>
      <xdr:colOff>819150</xdr:colOff>
      <xdr:row>26</xdr:row>
      <xdr:rowOff>133350</xdr:rowOff>
    </xdr:to>
    <xdr:sp>
      <xdr:nvSpPr>
        <xdr:cNvPr id="19" name="Straight Arrow Connector 38"/>
        <xdr:cNvSpPr>
          <a:spLocks/>
        </xdr:cNvSpPr>
      </xdr:nvSpPr>
      <xdr:spPr>
        <a:xfrm>
          <a:off x="7753350" y="4657725"/>
          <a:ext cx="1619250" cy="581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8</xdr:col>
      <xdr:colOff>819150</xdr:colOff>
      <xdr:row>26</xdr:row>
      <xdr:rowOff>180975</xdr:rowOff>
    </xdr:from>
    <xdr:to>
      <xdr:col>10</xdr:col>
      <xdr:colOff>790575</xdr:colOff>
      <xdr:row>29</xdr:row>
      <xdr:rowOff>142875</xdr:rowOff>
    </xdr:to>
    <xdr:sp>
      <xdr:nvSpPr>
        <xdr:cNvPr id="20" name="Straight Arrow Connector 40"/>
        <xdr:cNvSpPr>
          <a:spLocks/>
        </xdr:cNvSpPr>
      </xdr:nvSpPr>
      <xdr:spPr>
        <a:xfrm flipV="1">
          <a:off x="7696200" y="5286375"/>
          <a:ext cx="1647825" cy="552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8</xdr:col>
      <xdr:colOff>819150</xdr:colOff>
      <xdr:row>29</xdr:row>
      <xdr:rowOff>114300</xdr:rowOff>
    </xdr:from>
    <xdr:to>
      <xdr:col>11</xdr:col>
      <xdr:colOff>0</xdr:colOff>
      <xdr:row>32</xdr:row>
      <xdr:rowOff>133350</xdr:rowOff>
    </xdr:to>
    <xdr:sp>
      <xdr:nvSpPr>
        <xdr:cNvPr id="21" name="Straight Arrow Connector 42"/>
        <xdr:cNvSpPr>
          <a:spLocks/>
        </xdr:cNvSpPr>
      </xdr:nvSpPr>
      <xdr:spPr>
        <a:xfrm>
          <a:off x="7696200" y="5810250"/>
          <a:ext cx="1695450" cy="600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</xdr:col>
      <xdr:colOff>828675</xdr:colOff>
      <xdr:row>32</xdr:row>
      <xdr:rowOff>95250</xdr:rowOff>
    </xdr:from>
    <xdr:to>
      <xdr:col>7</xdr:col>
      <xdr:colOff>790575</xdr:colOff>
      <xdr:row>35</xdr:row>
      <xdr:rowOff>114300</xdr:rowOff>
    </xdr:to>
    <xdr:sp>
      <xdr:nvSpPr>
        <xdr:cNvPr id="22" name="Straight Arrow Connector 44"/>
        <xdr:cNvSpPr>
          <a:spLocks/>
        </xdr:cNvSpPr>
      </xdr:nvSpPr>
      <xdr:spPr>
        <a:xfrm>
          <a:off x="5191125" y="6372225"/>
          <a:ext cx="16383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114300</xdr:rowOff>
    </xdr:from>
    <xdr:to>
      <xdr:col>10</xdr:col>
      <xdr:colOff>819150</xdr:colOff>
      <xdr:row>38</xdr:row>
      <xdr:rowOff>95250</xdr:rowOff>
    </xdr:to>
    <xdr:sp>
      <xdr:nvSpPr>
        <xdr:cNvPr id="23" name="Straight Arrow Connector 46"/>
        <xdr:cNvSpPr>
          <a:spLocks/>
        </xdr:cNvSpPr>
      </xdr:nvSpPr>
      <xdr:spPr>
        <a:xfrm>
          <a:off x="7715250" y="6981825"/>
          <a:ext cx="1657350" cy="561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9</xdr:col>
      <xdr:colOff>38100</xdr:colOff>
      <xdr:row>32</xdr:row>
      <xdr:rowOff>180975</xdr:rowOff>
    </xdr:from>
    <xdr:to>
      <xdr:col>10</xdr:col>
      <xdr:colOff>828675</xdr:colOff>
      <xdr:row>35</xdr:row>
      <xdr:rowOff>123825</xdr:rowOff>
    </xdr:to>
    <xdr:sp>
      <xdr:nvSpPr>
        <xdr:cNvPr id="24" name="Straight Arrow Connector 48"/>
        <xdr:cNvSpPr>
          <a:spLocks/>
        </xdr:cNvSpPr>
      </xdr:nvSpPr>
      <xdr:spPr>
        <a:xfrm flipV="1">
          <a:off x="7753350" y="6457950"/>
          <a:ext cx="1628775" cy="533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6</xdr:col>
      <xdr:colOff>38100</xdr:colOff>
      <xdr:row>29</xdr:row>
      <xdr:rowOff>133350</xdr:rowOff>
    </xdr:from>
    <xdr:to>
      <xdr:col>7</xdr:col>
      <xdr:colOff>800100</xdr:colOff>
      <xdr:row>32</xdr:row>
      <xdr:rowOff>76200</xdr:rowOff>
    </xdr:to>
    <xdr:sp>
      <xdr:nvSpPr>
        <xdr:cNvPr id="25" name="Straight Arrow Connector 50"/>
        <xdr:cNvSpPr>
          <a:spLocks/>
        </xdr:cNvSpPr>
      </xdr:nvSpPr>
      <xdr:spPr>
        <a:xfrm flipV="1">
          <a:off x="5238750" y="5829300"/>
          <a:ext cx="1600200" cy="523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7</xdr:col>
      <xdr:colOff>828675</xdr:colOff>
      <xdr:row>26</xdr:row>
      <xdr:rowOff>114300</xdr:rowOff>
    </xdr:to>
    <xdr:sp>
      <xdr:nvSpPr>
        <xdr:cNvPr id="26" name="Straight Arrow Connector 52"/>
        <xdr:cNvSpPr>
          <a:spLocks/>
        </xdr:cNvSpPr>
      </xdr:nvSpPr>
      <xdr:spPr>
        <a:xfrm flipV="1">
          <a:off x="5200650" y="4610100"/>
          <a:ext cx="1666875" cy="609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123825</xdr:rowOff>
    </xdr:from>
    <xdr:to>
      <xdr:col>7</xdr:col>
      <xdr:colOff>771525</xdr:colOff>
      <xdr:row>29</xdr:row>
      <xdr:rowOff>95250</xdr:rowOff>
    </xdr:to>
    <xdr:sp>
      <xdr:nvSpPr>
        <xdr:cNvPr id="27" name="Straight Arrow Connector 54"/>
        <xdr:cNvSpPr>
          <a:spLocks/>
        </xdr:cNvSpPr>
      </xdr:nvSpPr>
      <xdr:spPr>
        <a:xfrm>
          <a:off x="5210175" y="5229225"/>
          <a:ext cx="1600200" cy="561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</xdr:col>
      <xdr:colOff>828675</xdr:colOff>
      <xdr:row>26</xdr:row>
      <xdr:rowOff>152400</xdr:rowOff>
    </xdr:from>
    <xdr:to>
      <xdr:col>5</xdr:col>
      <xdr:colOff>0</xdr:colOff>
      <xdr:row>29</xdr:row>
      <xdr:rowOff>133350</xdr:rowOff>
    </xdr:to>
    <xdr:sp>
      <xdr:nvSpPr>
        <xdr:cNvPr id="28" name="Straight Arrow Connector 56"/>
        <xdr:cNvSpPr>
          <a:spLocks/>
        </xdr:cNvSpPr>
      </xdr:nvSpPr>
      <xdr:spPr>
        <a:xfrm flipV="1">
          <a:off x="2676525" y="5257800"/>
          <a:ext cx="1685925" cy="571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</xdr:col>
      <xdr:colOff>828675</xdr:colOff>
      <xdr:row>29</xdr:row>
      <xdr:rowOff>123825</xdr:rowOff>
    </xdr:from>
    <xdr:to>
      <xdr:col>5</xdr:col>
      <xdr:colOff>0</xdr:colOff>
      <xdr:row>32</xdr:row>
      <xdr:rowOff>104775</xdr:rowOff>
    </xdr:to>
    <xdr:sp>
      <xdr:nvSpPr>
        <xdr:cNvPr id="29" name="Straight Arrow Connector 58"/>
        <xdr:cNvSpPr>
          <a:spLocks/>
        </xdr:cNvSpPr>
      </xdr:nvSpPr>
      <xdr:spPr>
        <a:xfrm>
          <a:off x="2676525" y="5819775"/>
          <a:ext cx="1685925" cy="561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14" sqref="F14"/>
    </sheetView>
  </sheetViews>
  <sheetFormatPr defaultColWidth="8.796875" defaultRowHeight="15"/>
  <cols>
    <col min="1" max="1" width="10.8984375" style="0" customWidth="1"/>
  </cols>
  <sheetData>
    <row r="1" spans="1:2" ht="15.75">
      <c r="A1" t="s">
        <v>5</v>
      </c>
      <c r="B1">
        <v>15</v>
      </c>
    </row>
    <row r="2" spans="1:2" ht="15.75">
      <c r="A2" t="s">
        <v>18</v>
      </c>
      <c r="B2">
        <v>14</v>
      </c>
    </row>
    <row r="3" spans="1:2" ht="15.75">
      <c r="A3" t="s">
        <v>2</v>
      </c>
      <c r="B3">
        <v>1.2</v>
      </c>
    </row>
    <row r="4" spans="1:13" ht="15.75">
      <c r="A4" t="s">
        <v>3</v>
      </c>
      <c r="B4">
        <v>0.8</v>
      </c>
      <c r="M4">
        <f>+I9*B3</f>
        <v>21.599999999999998</v>
      </c>
    </row>
    <row r="5" spans="1:13" ht="15.75">
      <c r="A5" t="s">
        <v>8</v>
      </c>
      <c r="B5" s="9">
        <v>0.08</v>
      </c>
      <c r="M5">
        <f>MAX(B2-M4,0)</f>
        <v>0</v>
      </c>
    </row>
    <row r="6" spans="1:2" ht="15.75">
      <c r="A6" t="s">
        <v>1</v>
      </c>
      <c r="B6">
        <f>3/12</f>
        <v>0.25</v>
      </c>
    </row>
    <row r="7" spans="1:2" ht="15.75">
      <c r="A7" t="s">
        <v>38</v>
      </c>
      <c r="B7">
        <f>EXP(B5*B6)</f>
        <v>1.0202013400267558</v>
      </c>
    </row>
    <row r="8" spans="1:2" ht="15.75">
      <c r="A8" t="s">
        <v>4</v>
      </c>
      <c r="B8">
        <f>+(B7-B4)/(B3-B4)</f>
        <v>0.5505033500668894</v>
      </c>
    </row>
    <row r="9" spans="1:9" ht="15.75">
      <c r="A9" t="s">
        <v>9</v>
      </c>
      <c r="B9">
        <f>1-B8</f>
        <v>0.44949664993311056</v>
      </c>
      <c r="I9">
        <f>+F13*B3</f>
        <v>18</v>
      </c>
    </row>
    <row r="10" ht="15.75">
      <c r="I10">
        <v>0</v>
      </c>
    </row>
    <row r="13" spans="6:13" ht="15.75">
      <c r="F13">
        <v>15</v>
      </c>
      <c r="M13">
        <f>+I9*B4</f>
        <v>14.4</v>
      </c>
    </row>
    <row r="14" spans="6:13" ht="15.75">
      <c r="F14" s="10">
        <f>+(B8*I10+B9*I18)*EXP(-B5*B6)</f>
        <v>0.8541493521861491</v>
      </c>
      <c r="M14">
        <f>+MAX(B2-M13,0)</f>
        <v>0</v>
      </c>
    </row>
    <row r="17" ht="15.75">
      <c r="I17">
        <f>+F13*B4</f>
        <v>12</v>
      </c>
    </row>
    <row r="18" ht="15.75">
      <c r="I18">
        <f>+EXP(-B5*B6)*(B8*M14+B9*M23)</f>
        <v>1.9386224876491696</v>
      </c>
    </row>
    <row r="22" ht="15.75">
      <c r="M22">
        <f>+I17*B4</f>
        <v>9.600000000000001</v>
      </c>
    </row>
    <row r="23" ht="15.75">
      <c r="M23">
        <f>MAX(B2-M22,0)</f>
        <v>4.399999999999999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8" sqref="I8"/>
    </sheetView>
  </sheetViews>
  <sheetFormatPr defaultColWidth="8.796875" defaultRowHeight="15"/>
  <cols>
    <col min="1" max="1" width="10.5" style="0" customWidth="1"/>
  </cols>
  <sheetData>
    <row r="1" spans="1:11" ht="15.75">
      <c r="A1" t="s">
        <v>5</v>
      </c>
      <c r="B1">
        <v>10</v>
      </c>
      <c r="K1">
        <f>+G6*B3</f>
        <v>14.399999999999999</v>
      </c>
    </row>
    <row r="2" spans="1:12" ht="15.75">
      <c r="A2" t="s">
        <v>18</v>
      </c>
      <c r="B2">
        <v>9</v>
      </c>
      <c r="L2">
        <f>MAX(K1-B2,0)</f>
        <v>5.399999999999999</v>
      </c>
    </row>
    <row r="3" spans="1:2" ht="15.75">
      <c r="A3" t="s">
        <v>2</v>
      </c>
      <c r="B3">
        <v>1.2</v>
      </c>
    </row>
    <row r="4" spans="1:2" ht="15.75">
      <c r="A4" t="s">
        <v>3</v>
      </c>
      <c r="B4">
        <v>0.8</v>
      </c>
    </row>
    <row r="5" spans="1:2" ht="15.75">
      <c r="A5" t="s">
        <v>8</v>
      </c>
      <c r="B5">
        <v>0.1</v>
      </c>
    </row>
    <row r="6" spans="1:7" ht="15.75">
      <c r="A6" t="s">
        <v>1</v>
      </c>
      <c r="B6">
        <f>3/12</f>
        <v>0.25</v>
      </c>
      <c r="G6">
        <f>+B1*B3</f>
        <v>12</v>
      </c>
    </row>
    <row r="7" spans="1:9" ht="15.75">
      <c r="A7" t="s">
        <v>4</v>
      </c>
      <c r="B7">
        <f>(EXP(B5*B6)-B4)/(B3-B4)</f>
        <v>0.5632878013110721</v>
      </c>
      <c r="H7">
        <f>MAX(G6-B2,0)</f>
        <v>3</v>
      </c>
      <c r="I7" s="8">
        <f>(B7*L2+B8*L10)*EXP(-B5*B6)</f>
        <v>3.222210791745006</v>
      </c>
    </row>
    <row r="8" spans="1:9" ht="15.75">
      <c r="A8" t="s">
        <v>9</v>
      </c>
      <c r="B8">
        <f>1-B7</f>
        <v>0.43671219868892786</v>
      </c>
      <c r="I8">
        <f>(L2-L10)/(K1-K10)</f>
        <v>1</v>
      </c>
    </row>
    <row r="9" spans="1:2" ht="15.75">
      <c r="A9" t="s">
        <v>38</v>
      </c>
      <c r="B9">
        <f>EXP(B5*B6)</f>
        <v>1.0253151205244289</v>
      </c>
    </row>
    <row r="10" spans="4:12" ht="15.75">
      <c r="D10">
        <v>10</v>
      </c>
      <c r="K10">
        <f>+G6*B4</f>
        <v>9.600000000000001</v>
      </c>
      <c r="L10">
        <f>MAX(K10-B2,0)</f>
        <v>0.6000000000000014</v>
      </c>
    </row>
    <row r="11" ht="15.75">
      <c r="D11" s="7">
        <f>+(B7*H7+B8*H16)*EXP(-B5*B6)</f>
        <v>1.648140527830004</v>
      </c>
    </row>
    <row r="12" ht="15.75">
      <c r="D12">
        <f>(B7*I7+B8*I16)*EXP(-B5*B6)</f>
        <v>1.910617143705308</v>
      </c>
    </row>
    <row r="13" ht="15.75">
      <c r="D13">
        <f>+EXP(-2*B5*B6)*(B7^2*L2+2*B7*B8*L10+B8^2*L19)</f>
        <v>1.910617143705308</v>
      </c>
    </row>
    <row r="14" spans="3:7" ht="15.75">
      <c r="C14" t="s">
        <v>7</v>
      </c>
      <c r="D14">
        <f>+(I7-I16)/(B1*G6-B4*B1)</f>
        <v>0.025826631126598252</v>
      </c>
      <c r="G14">
        <f>+D10*B4</f>
        <v>8</v>
      </c>
    </row>
    <row r="16" spans="8:9" ht="15.75">
      <c r="H16">
        <f>MAX(G14-B2,0)</f>
        <v>0</v>
      </c>
      <c r="I16" s="8">
        <f>(B7*L10+B8*L19)*EXP(-B5*B6)</f>
        <v>0.3296281055660016</v>
      </c>
    </row>
    <row r="19" spans="11:12" ht="15.75">
      <c r="K19">
        <f>+G14*B4</f>
        <v>6.4</v>
      </c>
      <c r="L19">
        <f>MAX(K19-B2,0)</f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="125" zoomScaleNormal="125" zoomScalePageLayoutView="0" workbookViewId="0" topLeftCell="E1">
      <selection activeCell="G21" sqref="G21"/>
    </sheetView>
  </sheetViews>
  <sheetFormatPr defaultColWidth="8.796875" defaultRowHeight="15"/>
  <sheetData>
    <row r="1" ht="15.75">
      <c r="A1" t="s">
        <v>11</v>
      </c>
    </row>
    <row r="3" spans="1:12" ht="15.75">
      <c r="A3" t="s">
        <v>10</v>
      </c>
      <c r="B3">
        <v>100</v>
      </c>
      <c r="L3">
        <f>+I7*B4</f>
        <v>133.10000000000005</v>
      </c>
    </row>
    <row r="4" spans="1:2" ht="15.75">
      <c r="A4" t="s">
        <v>2</v>
      </c>
      <c r="B4">
        <v>1.1</v>
      </c>
    </row>
    <row r="5" spans="1:2" ht="15.75">
      <c r="A5" t="s">
        <v>3</v>
      </c>
      <c r="B5">
        <v>0.9</v>
      </c>
    </row>
    <row r="6" spans="1:2" ht="15.75">
      <c r="A6" t="s">
        <v>8</v>
      </c>
      <c r="B6" s="5">
        <v>0.1</v>
      </c>
    </row>
    <row r="7" spans="1:9" ht="15.75">
      <c r="A7" t="s">
        <v>1</v>
      </c>
      <c r="B7">
        <f>3/12</f>
        <v>0.25</v>
      </c>
      <c r="I7">
        <f>+F11*B4</f>
        <v>121.00000000000003</v>
      </c>
    </row>
    <row r="8" spans="1:9" ht="15.75">
      <c r="A8" t="s">
        <v>4</v>
      </c>
      <c r="B8">
        <f>(EXP(B6*B7)-B5)/(B4-B5)</f>
        <v>0.626575602622144</v>
      </c>
      <c r="I8">
        <f>+MAX(I7-B3,0)</f>
        <v>21.00000000000003</v>
      </c>
    </row>
    <row r="9" spans="1:2" ht="15.75">
      <c r="A9" t="s">
        <v>9</v>
      </c>
      <c r="B9">
        <f>1-B8</f>
        <v>0.37342439737785604</v>
      </c>
    </row>
    <row r="10" spans="1:12" ht="15.75">
      <c r="A10" t="s">
        <v>13</v>
      </c>
      <c r="B10">
        <f>EXP(B6*B7)</f>
        <v>1.0253151205244289</v>
      </c>
      <c r="L10">
        <f>+I15*B4</f>
        <v>108.90000000000002</v>
      </c>
    </row>
    <row r="11" spans="1:6" ht="15.75">
      <c r="A11" t="s">
        <v>12</v>
      </c>
      <c r="B11">
        <f>EXP(-B6*B7)</f>
        <v>0.9753099120283326</v>
      </c>
      <c r="F11">
        <f>+C15*B4</f>
        <v>110.00000000000001</v>
      </c>
    </row>
    <row r="12" ht="15.75">
      <c r="F12">
        <f>+B11*(B8*I8+B9*I16)</f>
        <v>12.833213313322574</v>
      </c>
    </row>
    <row r="15" spans="2:9" ht="15.75">
      <c r="B15" t="s">
        <v>5</v>
      </c>
      <c r="C15">
        <v>100</v>
      </c>
      <c r="I15">
        <f>+F11*B5</f>
        <v>99.00000000000001</v>
      </c>
    </row>
    <row r="16" spans="2:9" ht="15.75">
      <c r="B16" t="s">
        <v>6</v>
      </c>
      <c r="I16">
        <f>+MAX(I15-B3,0)</f>
        <v>0</v>
      </c>
    </row>
    <row r="18" ht="15.75">
      <c r="C18">
        <f>+EXP(-2*B6*B7)*(B8^2*I8+2*B8*B9*I16+B9^2*I24)</f>
        <v>7.842445902154266</v>
      </c>
    </row>
    <row r="19" spans="3:12" ht="15.75">
      <c r="C19">
        <f>+EXP(-B6*B7)*(B8*F12+B9*F22)</f>
        <v>7.842445902154265</v>
      </c>
      <c r="F19">
        <f>+C15*B5</f>
        <v>90</v>
      </c>
      <c r="L19">
        <v>90</v>
      </c>
    </row>
    <row r="20" ht="15.75">
      <c r="F20">
        <f>+B11*(B8*I16+B9*I24)</f>
        <v>0</v>
      </c>
    </row>
    <row r="23" spans="2:9" ht="15.75">
      <c r="B23">
        <f>100*(1/B10)</f>
        <v>97.53099120283326</v>
      </c>
      <c r="I23">
        <f>+F19*B5</f>
        <v>81</v>
      </c>
    </row>
    <row r="24" ht="15.75">
      <c r="I24">
        <f>+MAX(I23-B3,0)</f>
        <v>0</v>
      </c>
    </row>
    <row r="28" ht="15.75">
      <c r="L28">
        <f>+I23*B5</f>
        <v>72.9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1"/>
  <sheetViews>
    <sheetView tabSelected="1" zoomScalePageLayoutView="0" workbookViewId="0" topLeftCell="A10">
      <selection activeCell="A21" sqref="A21"/>
    </sheetView>
  </sheetViews>
  <sheetFormatPr defaultColWidth="8.796875" defaultRowHeight="15"/>
  <cols>
    <col min="4" max="4" width="2.3984375" style="0" customWidth="1"/>
    <col min="5" max="5" width="3" style="0" customWidth="1"/>
  </cols>
  <sheetData>
    <row r="3" ht="23.25">
      <c r="A3" s="1" t="s">
        <v>14</v>
      </c>
    </row>
    <row r="5" spans="1:3" ht="18">
      <c r="A5" s="2" t="s">
        <v>15</v>
      </c>
      <c r="C5">
        <f>C6*C13-C7*C14*EXP(-C8*C9)</f>
        <v>7.287819378402787</v>
      </c>
    </row>
    <row r="6" spans="1:7" ht="15.75">
      <c r="A6" s="3" t="s">
        <v>16</v>
      </c>
      <c r="B6" s="3"/>
      <c r="C6" s="3">
        <v>45</v>
      </c>
      <c r="D6" s="3"/>
      <c r="E6" s="3"/>
      <c r="F6" s="3" t="s">
        <v>17</v>
      </c>
      <c r="G6" s="3">
        <v>0.2316419</v>
      </c>
    </row>
    <row r="7" spans="1:7" ht="15.75">
      <c r="A7" s="3" t="s">
        <v>18</v>
      </c>
      <c r="B7" s="3"/>
      <c r="C7" s="3">
        <v>40</v>
      </c>
      <c r="D7" s="3"/>
      <c r="E7" s="3"/>
      <c r="F7" s="3" t="s">
        <v>19</v>
      </c>
      <c r="G7" s="3">
        <v>0.31938153</v>
      </c>
    </row>
    <row r="8" spans="1:7" ht="15.75">
      <c r="A8" s="3" t="s">
        <v>20</v>
      </c>
      <c r="B8" s="3"/>
      <c r="C8" s="6">
        <v>0.1</v>
      </c>
      <c r="D8" s="3"/>
      <c r="E8" s="3"/>
      <c r="F8" s="3" t="s">
        <v>21</v>
      </c>
      <c r="G8" s="3">
        <v>-0.356563782</v>
      </c>
    </row>
    <row r="9" spans="1:7" ht="15.75">
      <c r="A9" s="3" t="s">
        <v>22</v>
      </c>
      <c r="B9" s="3"/>
      <c r="C9" s="3">
        <f>6/12</f>
        <v>0.5</v>
      </c>
      <c r="D9" s="3"/>
      <c r="E9" s="3"/>
      <c r="F9" s="3" t="s">
        <v>23</v>
      </c>
      <c r="G9" s="3">
        <v>1.781477937</v>
      </c>
    </row>
    <row r="10" spans="1:7" ht="15.75">
      <c r="A10" s="3" t="s">
        <v>0</v>
      </c>
      <c r="B10" s="3"/>
      <c r="C10" s="6">
        <v>0.2</v>
      </c>
      <c r="D10" s="3"/>
      <c r="E10" s="3"/>
      <c r="F10" s="3" t="s">
        <v>24</v>
      </c>
      <c r="G10" s="3">
        <v>-1.821255978</v>
      </c>
    </row>
    <row r="11" spans="1:7" ht="15.75">
      <c r="A11" s="3" t="s">
        <v>25</v>
      </c>
      <c r="B11" s="3"/>
      <c r="C11" s="3">
        <f>(LN(C6/C7)+(C8+C10^2/2)*C9)/(C10*SQRT(C9))</f>
        <v>1.2571159009255848</v>
      </c>
      <c r="D11" s="3"/>
      <c r="E11" s="3"/>
      <c r="F11" s="3" t="s">
        <v>26</v>
      </c>
      <c r="G11" s="3">
        <v>1.330274429</v>
      </c>
    </row>
    <row r="12" spans="1:7" ht="15.75">
      <c r="A12" s="3" t="s">
        <v>27</v>
      </c>
      <c r="B12" s="3"/>
      <c r="C12" s="3">
        <f>C11-C10*SQRT(C9)</f>
        <v>1.1156945446882753</v>
      </c>
      <c r="D12" s="3"/>
      <c r="E12" s="3"/>
      <c r="F12" s="3" t="s">
        <v>28</v>
      </c>
      <c r="G12" s="4">
        <f>1/(1+G6*C11)</f>
        <v>0.7744729287670826</v>
      </c>
    </row>
    <row r="13" spans="1:7" ht="15.75">
      <c r="A13" s="3" t="s">
        <v>34</v>
      </c>
      <c r="B13" s="3"/>
      <c r="C13" s="3">
        <f>1-G15*((G7*G12)+(G8*(G12^2))+(G9*(G12^3))+(G10*(G12^4))+(G11*(G12^5)))</f>
        <v>0.8956440994502997</v>
      </c>
      <c r="D13" s="3"/>
      <c r="E13" s="3"/>
      <c r="F13" s="3" t="s">
        <v>30</v>
      </c>
      <c r="G13" s="4">
        <f>1/(1+G6*C12)</f>
        <v>0.7946336140678244</v>
      </c>
    </row>
    <row r="14" spans="1:7" ht="15.75">
      <c r="A14" s="3" t="s">
        <v>35</v>
      </c>
      <c r="B14" s="3"/>
      <c r="C14" s="3">
        <f>1-G16*(G7*G13+G8*G13^2+G9*G13^3+G10*G13^4+G11*G13^5)</f>
        <v>0.8677235019877142</v>
      </c>
      <c r="D14" s="3"/>
      <c r="E14" s="3"/>
      <c r="F14" s="3" t="s">
        <v>32</v>
      </c>
      <c r="G14" s="3">
        <f>1/(SQRT(2*PI()))</f>
        <v>0.3989422804014327</v>
      </c>
    </row>
    <row r="15" spans="1:7" ht="15.75">
      <c r="A15" s="3"/>
      <c r="B15" s="3"/>
      <c r="C15" s="3"/>
      <c r="D15" s="3"/>
      <c r="E15" s="3"/>
      <c r="F15" s="3" t="s">
        <v>29</v>
      </c>
      <c r="G15" s="3">
        <f>$G$14*EXP(-(C11^2)/2)</f>
        <v>0.18102706520338027</v>
      </c>
    </row>
    <row r="16" spans="1:7" ht="15.75">
      <c r="A16" s="3"/>
      <c r="B16" s="3"/>
      <c r="C16" s="3"/>
      <c r="D16" s="3"/>
      <c r="E16" s="3"/>
      <c r="F16" s="3" t="s">
        <v>31</v>
      </c>
      <c r="G16" s="3">
        <f>$G$14*EXP(-(C12^2)/2)</f>
        <v>0.214097086473853</v>
      </c>
    </row>
    <row r="20" spans="1:3" ht="18">
      <c r="A20" s="2" t="s">
        <v>33</v>
      </c>
      <c r="C20">
        <f>C22*EXP(-C23*C24)*C29-C21*C28</f>
        <v>0.8086005437574837</v>
      </c>
    </row>
    <row r="21" spans="1:7" ht="15.75">
      <c r="A21" s="3" t="s">
        <v>16</v>
      </c>
      <c r="B21" s="3"/>
      <c r="C21" s="3">
        <v>42</v>
      </c>
      <c r="D21" s="3"/>
      <c r="E21" s="3"/>
      <c r="F21" s="3" t="s">
        <v>17</v>
      </c>
      <c r="G21" s="3">
        <v>0.2316419</v>
      </c>
    </row>
    <row r="22" spans="1:7" ht="15.75">
      <c r="A22" s="3" t="s">
        <v>18</v>
      </c>
      <c r="B22" s="3"/>
      <c r="C22" s="3">
        <v>40</v>
      </c>
      <c r="D22" s="3"/>
      <c r="E22" s="3"/>
      <c r="F22" s="3" t="s">
        <v>19</v>
      </c>
      <c r="G22" s="3">
        <v>0.31938153</v>
      </c>
    </row>
    <row r="23" spans="1:7" ht="15.75">
      <c r="A23" s="3" t="s">
        <v>20</v>
      </c>
      <c r="B23" s="3"/>
      <c r="C23" s="6">
        <v>0.1</v>
      </c>
      <c r="D23" s="3"/>
      <c r="E23" s="3"/>
      <c r="F23" s="3" t="s">
        <v>21</v>
      </c>
      <c r="G23" s="3">
        <v>-0.3565637822</v>
      </c>
    </row>
    <row r="24" spans="1:7" ht="15.75">
      <c r="A24" s="3" t="s">
        <v>22</v>
      </c>
      <c r="B24" s="3"/>
      <c r="C24" s="3">
        <f>6/12</f>
        <v>0.5</v>
      </c>
      <c r="D24" s="3"/>
      <c r="E24" s="3"/>
      <c r="F24" s="3" t="s">
        <v>23</v>
      </c>
      <c r="G24" s="3">
        <v>1.78147877937</v>
      </c>
    </row>
    <row r="25" spans="1:7" ht="15.75">
      <c r="A25" s="3" t="s">
        <v>0</v>
      </c>
      <c r="B25" s="3"/>
      <c r="C25" s="6">
        <v>0.2</v>
      </c>
      <c r="D25" s="3"/>
      <c r="E25" s="3"/>
      <c r="F25" s="3" t="s">
        <v>24</v>
      </c>
      <c r="G25" s="3">
        <v>-1.821255978</v>
      </c>
    </row>
    <row r="26" spans="1:7" ht="15.75">
      <c r="A26" s="3" t="s">
        <v>25</v>
      </c>
      <c r="B26" s="3"/>
      <c r="C26" s="3">
        <f>(LN(C21/C22)+(C23+C25^2/2)*C24)/(C25*SQRT(C24))</f>
        <v>0.7692626281060315</v>
      </c>
      <c r="D26" s="3"/>
      <c r="E26" s="3"/>
      <c r="F26" s="3" t="s">
        <v>26</v>
      </c>
      <c r="G26" s="3">
        <v>1.330274429</v>
      </c>
    </row>
    <row r="27" spans="1:7" ht="15.75">
      <c r="A27" s="3" t="s">
        <v>27</v>
      </c>
      <c r="B27" s="3"/>
      <c r="C27" s="3">
        <f>C26-C25*SQRT(C24)</f>
        <v>0.627841271868722</v>
      </c>
      <c r="D27" s="3"/>
      <c r="E27" s="3"/>
      <c r="F27" s="3" t="s">
        <v>28</v>
      </c>
      <c r="G27" s="4">
        <f>1/(1+G21*C26)</f>
        <v>0.848757047708053</v>
      </c>
    </row>
    <row r="28" spans="1:7" ht="15.75">
      <c r="A28" s="3" t="s">
        <v>36</v>
      </c>
      <c r="B28" s="3"/>
      <c r="C28" s="3">
        <f>1-(1-G30*(G22*G27+G23*G27^2+G24*G27^3+G25*G27^4+G26*G27^5))</f>
        <v>0.2208687912578805</v>
      </c>
      <c r="D28" s="3"/>
      <c r="E28" s="3"/>
      <c r="F28" s="3" t="s">
        <v>30</v>
      </c>
      <c r="G28" s="4">
        <f>1/(1+G21*C27)</f>
        <v>0.8730312691125026</v>
      </c>
    </row>
    <row r="29" spans="1:7" ht="15.75">
      <c r="A29" s="3" t="s">
        <v>37</v>
      </c>
      <c r="B29" s="3"/>
      <c r="C29" s="3">
        <f>1-(1-G31*(G22*G28+G23*G28^2+G24*G28^3+G25*G28^4+G26*G28^5))</f>
        <v>0.26505408466211966</v>
      </c>
      <c r="D29" s="3"/>
      <c r="E29" s="3"/>
      <c r="F29" s="3" t="s">
        <v>32</v>
      </c>
      <c r="G29" s="3">
        <f>1/(SQRT(2*PI()))</f>
        <v>0.3989422804014327</v>
      </c>
    </row>
    <row r="30" spans="1:7" ht="15.75">
      <c r="A30" s="3"/>
      <c r="B30" s="3"/>
      <c r="C30" s="3"/>
      <c r="D30" s="3"/>
      <c r="E30" s="3"/>
      <c r="F30" s="3" t="s">
        <v>29</v>
      </c>
      <c r="G30" s="3">
        <f>$G$29*EXP(-(C26^2)/2)</f>
        <v>0.29676312162175317</v>
      </c>
    </row>
    <row r="31" spans="1:7" ht="15.75">
      <c r="A31" s="3"/>
      <c r="B31" s="3"/>
      <c r="C31" s="3"/>
      <c r="D31" s="3"/>
      <c r="E31" s="3"/>
      <c r="F31" s="3" t="s">
        <v>31</v>
      </c>
      <c r="G31" s="3">
        <f>$G$29*EXP(-(C27^2)/2)</f>
        <v>0.32757741684283537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R46"/>
  <sheetViews>
    <sheetView zoomScalePageLayoutView="0" workbookViewId="0" topLeftCell="A13">
      <selection activeCell="C17" sqref="C17"/>
    </sheetView>
  </sheetViews>
  <sheetFormatPr defaultColWidth="8.796875" defaultRowHeight="15"/>
  <cols>
    <col min="1" max="1" width="10.59765625" style="0" customWidth="1"/>
  </cols>
  <sheetData>
    <row r="3" spans="1:2" ht="15.75">
      <c r="A3" t="s">
        <v>18</v>
      </c>
      <c r="B3">
        <v>10</v>
      </c>
    </row>
    <row r="4" spans="1:2" ht="15.75">
      <c r="A4" t="s">
        <v>39</v>
      </c>
      <c r="B4">
        <v>1.1</v>
      </c>
    </row>
    <row r="5" spans="1:2" ht="15.75">
      <c r="A5" t="s">
        <v>40</v>
      </c>
      <c r="B5">
        <v>0.9</v>
      </c>
    </row>
    <row r="6" spans="1:2" ht="15.75">
      <c r="A6" t="s">
        <v>8</v>
      </c>
      <c r="B6">
        <v>0.1</v>
      </c>
    </row>
    <row r="7" spans="1:2" ht="15.75">
      <c r="A7" t="s">
        <v>1</v>
      </c>
      <c r="B7">
        <f>1/12</f>
        <v>0.08333333333333333</v>
      </c>
    </row>
    <row r="8" spans="1:2" ht="15.75">
      <c r="A8" t="s">
        <v>41</v>
      </c>
      <c r="B8">
        <f>EXP(B6*B7)</f>
        <v>1.008368152207447</v>
      </c>
    </row>
    <row r="9" spans="1:2" ht="15.75">
      <c r="A9" t="s">
        <v>4</v>
      </c>
      <c r="B9">
        <f>+(B8-B5)/(B4-B5)</f>
        <v>0.5418407610372348</v>
      </c>
    </row>
    <row r="10" spans="1:2" ht="15.75">
      <c r="A10" t="s">
        <v>9</v>
      </c>
      <c r="B10">
        <f>1-B9</f>
        <v>0.4581592389627652</v>
      </c>
    </row>
    <row r="11" spans="1:2" ht="15.75">
      <c r="A11" t="s">
        <v>42</v>
      </c>
      <c r="B11">
        <f>+EXP(-B6*B7)</f>
        <v>0.991701292638876</v>
      </c>
    </row>
    <row r="15" ht="15.75">
      <c r="R15">
        <f>+O18*B4</f>
        <v>16.105100000000004</v>
      </c>
    </row>
    <row r="16" ht="15.75">
      <c r="R16">
        <f>MAX(R15-B3,0)</f>
        <v>6.105100000000004</v>
      </c>
    </row>
    <row r="18" ht="15.75">
      <c r="O18">
        <f>+L21*B4</f>
        <v>14.641000000000004</v>
      </c>
    </row>
    <row r="19" ht="15.75">
      <c r="O19">
        <f>EXP(-B6*B7)*(B9*R16+B10*R22)</f>
        <v>4.7239870736112435</v>
      </c>
    </row>
    <row r="21" spans="12:18" ht="15.75">
      <c r="L21">
        <f>+I24*B4</f>
        <v>13.310000000000002</v>
      </c>
      <c r="R21">
        <f>+O18*B5</f>
        <v>13.176900000000003</v>
      </c>
    </row>
    <row r="22" ht="15.75">
      <c r="R22">
        <f>MAX(R21-B3,0)</f>
        <v>3.1769000000000034</v>
      </c>
    </row>
    <row r="24" spans="9:15" ht="15.75">
      <c r="I24">
        <f>+F27*B4</f>
        <v>12.100000000000001</v>
      </c>
      <c r="O24">
        <f>+L21*B5</f>
        <v>11.979000000000003</v>
      </c>
    </row>
    <row r="27" spans="6:18" ht="15.75">
      <c r="F27">
        <f>+C30*B4</f>
        <v>11</v>
      </c>
      <c r="L27">
        <f>+I24*B5</f>
        <v>10.890000000000002</v>
      </c>
      <c r="R27">
        <f>+O24*B5</f>
        <v>10.781100000000002</v>
      </c>
    </row>
    <row r="28" ht="15.75">
      <c r="R28">
        <f>MAX(R27-B3,0)</f>
        <v>0.7811000000000021</v>
      </c>
    </row>
    <row r="30" spans="3:15" ht="15.75">
      <c r="C30">
        <v>10</v>
      </c>
      <c r="I30">
        <f>+(F27*B5)</f>
        <v>9.9</v>
      </c>
      <c r="O30">
        <f>+L33*B4</f>
        <v>9.801</v>
      </c>
    </row>
    <row r="33" spans="3:18" ht="15.75">
      <c r="C33">
        <f>EXP(-5*B6*B7)*(B9^5*R16+5*B9^4*B10*R22+10*B9^3*B10^2*R28+10*B9^2*B10^3*R34+5*B9*B10^4*R40+B10^5*R46)</f>
        <v>1.1253840245971412</v>
      </c>
      <c r="F33">
        <f>+C30*B5</f>
        <v>9</v>
      </c>
      <c r="L33">
        <f>+I30*B5</f>
        <v>8.91</v>
      </c>
      <c r="R33">
        <f>+O30*B5</f>
        <v>8.8209</v>
      </c>
    </row>
    <row r="34" ht="15.75">
      <c r="R34">
        <f>MAX(R33-B3,0)</f>
        <v>0</v>
      </c>
    </row>
    <row r="36" spans="9:15" ht="15.75">
      <c r="I36">
        <f>+F33*B5</f>
        <v>8.1</v>
      </c>
      <c r="O36">
        <f>+L33*B5</f>
        <v>8.019</v>
      </c>
    </row>
    <row r="39" spans="12:18" ht="15.75">
      <c r="L39">
        <f>+I36*B5</f>
        <v>7.29</v>
      </c>
      <c r="R39">
        <f>+O36*B5</f>
        <v>7.2171</v>
      </c>
    </row>
    <row r="40" ht="15.75">
      <c r="R40">
        <f>MAX(R39-B3,0)</f>
        <v>0</v>
      </c>
    </row>
    <row r="42" ht="15.75">
      <c r="O42">
        <f>+L39*B5</f>
        <v>6.561</v>
      </c>
    </row>
    <row r="45" ht="15.75">
      <c r="R45">
        <f>+O42*B5</f>
        <v>5.9049000000000005</v>
      </c>
    </row>
    <row r="46" ht="15.75">
      <c r="R46">
        <f>+MAX(R45-B3,0)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 Teknologi Informasi</dc:creator>
  <cp:keywords/>
  <dc:description/>
  <cp:lastModifiedBy>ADLER</cp:lastModifiedBy>
  <dcterms:created xsi:type="dcterms:W3CDTF">1997-09-25T12:18:27Z</dcterms:created>
  <dcterms:modified xsi:type="dcterms:W3CDTF">2008-07-10T01:41:05Z</dcterms:modified>
  <cp:category/>
  <cp:version/>
  <cp:contentType/>
  <cp:contentStatus/>
</cp:coreProperties>
</file>